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8_{2AF8DF28-68FD-4CC5-A366-3E3109D347EA}" xr6:coauthVersionLast="47" xr6:coauthVersionMax="47" xr10:uidLastSave="{00000000-0000-0000-0000-000000000000}"/>
  <bookViews>
    <workbookView xWindow="60990" yWindow="1230" windowWidth="23040" windowHeight="12210" tabRatio="703" xr2:uid="{4C8D94D1-B147-4A39-8AE7-27C4312C38D4}"/>
  </bookViews>
  <sheets>
    <sheet name="1 - Trmnt Req's" sheetId="15" r:id="rId1"/>
    <sheet name="2 - Splash Blend" sheetId="16" state="hidden" r:id="rId2"/>
  </sheets>
  <definedNames>
    <definedName name="_xlnm.Print_Area" localSheetId="0">'1 - Trmnt Req''s'!$B$2:$N$138</definedName>
    <definedName name="_xlnm.Print_Area" localSheetId="1">'2 - Splash Blend'!$A$1:$L$62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5" l="1"/>
  <c r="S59" i="16" l="1"/>
  <c r="R59" i="16"/>
  <c r="S58" i="16"/>
  <c r="R58" i="16"/>
  <c r="R57" i="16"/>
  <c r="R55" i="16"/>
  <c r="R54" i="16"/>
  <c r="R53" i="16"/>
  <c r="R43" i="16"/>
  <c r="R42" i="16"/>
  <c r="R41" i="16"/>
  <c r="R48" i="16"/>
  <c r="R47" i="16"/>
  <c r="D20" i="16"/>
  <c r="D21" i="16"/>
  <c r="F41" i="16"/>
  <c r="F56" i="16"/>
  <c r="D26" i="16"/>
  <c r="F26" i="16" s="1"/>
  <c r="D14" i="16"/>
  <c r="G42" i="15"/>
  <c r="G57" i="15" s="1"/>
  <c r="AI39" i="15"/>
  <c r="AI37" i="15"/>
  <c r="AI35" i="15"/>
  <c r="AI34" i="15"/>
  <c r="AI33" i="15"/>
  <c r="I34" i="15"/>
  <c r="I37" i="15"/>
  <c r="I35" i="15"/>
  <c r="AJ58" i="15"/>
  <c r="AI58" i="15"/>
  <c r="AJ57" i="15"/>
  <c r="AI57" i="15"/>
  <c r="AI56" i="15"/>
  <c r="AI54" i="15"/>
  <c r="AI53" i="15"/>
  <c r="AI52" i="15"/>
  <c r="I24" i="15"/>
  <c r="I23" i="15"/>
  <c r="I26" i="15"/>
  <c r="I29" i="15"/>
  <c r="S58" i="15"/>
  <c r="P101" i="15"/>
  <c r="G82" i="15"/>
  <c r="S93" i="15"/>
  <c r="G85" i="15"/>
  <c r="G104" i="15"/>
  <c r="P66" i="15"/>
  <c r="G45" i="15"/>
  <c r="G66" i="15"/>
  <c r="D22" i="16" l="1"/>
  <c r="F38" i="16" s="1"/>
  <c r="F49" i="16" s="1"/>
  <c r="F51" i="16" s="1"/>
  <c r="F52" i="16" s="1"/>
  <c r="G95" i="15"/>
  <c r="G97" i="15" s="1"/>
  <c r="G98" i="15" s="1"/>
  <c r="P93" i="15"/>
  <c r="R93" i="15" s="1"/>
  <c r="T93" i="15" s="1"/>
  <c r="Z93" i="15" s="1"/>
  <c r="AA93" i="15" s="1"/>
  <c r="AB93" i="15" s="1"/>
  <c r="V93" i="15" s="1"/>
  <c r="W93" i="15" s="1"/>
  <c r="X93" i="15" s="1"/>
  <c r="Y93" i="15" s="1"/>
  <c r="G83" i="15"/>
  <c r="G86" i="15" s="1"/>
  <c r="G105" i="15" s="1"/>
  <c r="G106" i="15" s="1"/>
  <c r="G59" i="15"/>
  <c r="G60" i="15" s="1"/>
  <c r="D27" i="16"/>
  <c r="F27" i="16" s="1"/>
  <c r="D28" i="16"/>
  <c r="G43" i="15"/>
  <c r="G46" i="15" s="1"/>
  <c r="G47" i="15" s="1"/>
  <c r="P58" i="15"/>
  <c r="R58" i="15" s="1"/>
  <c r="T58" i="15" s="1"/>
  <c r="Z58" i="15" s="1"/>
  <c r="AA58" i="15" s="1"/>
  <c r="AB58" i="15" s="1"/>
  <c r="V58" i="15" s="1"/>
  <c r="W58" i="15" s="1"/>
  <c r="X58" i="15" s="1"/>
  <c r="D29" i="16" l="1"/>
  <c r="E27" i="16" s="1"/>
  <c r="F39" i="16"/>
  <c r="F42" i="16" s="1"/>
  <c r="F43" i="16" s="1"/>
  <c r="G113" i="15"/>
  <c r="G87" i="15"/>
  <c r="G107" i="15"/>
  <c r="S101" i="15"/>
  <c r="G109" i="15" s="1"/>
  <c r="G114" i="15"/>
  <c r="K29" i="16"/>
  <c r="J29" i="16"/>
  <c r="F28" i="16"/>
  <c r="F29" i="16" s="1"/>
  <c r="F34" i="16" s="1"/>
  <c r="F35" i="16" s="1"/>
  <c r="I29" i="16"/>
  <c r="G67" i="15"/>
  <c r="G68" i="15" s="1"/>
  <c r="G69" i="15"/>
  <c r="Y58" i="15"/>
  <c r="S66" i="15"/>
  <c r="G71" i="15" s="1"/>
  <c r="E26" i="16" l="1"/>
  <c r="E29" i="16" s="1"/>
  <c r="E28" i="16"/>
  <c r="F57" i="16"/>
  <c r="F58" i="16" s="1"/>
  <c r="F59" i="16" s="1"/>
  <c r="F61" i="16" s="1"/>
  <c r="I30" i="16"/>
  <c r="I31" i="16" s="1"/>
  <c r="I32" i="16" s="1"/>
  <c r="J30" i="16"/>
  <c r="J31" i="16" s="1"/>
  <c r="J32" i="16" s="1"/>
  <c r="K30" i="16"/>
  <c r="K31" i="16" s="1"/>
  <c r="K32" i="16" s="1"/>
</calcChain>
</file>

<file path=xl/sharedStrings.xml><?xml version="1.0" encoding="utf-8"?>
<sst xmlns="http://schemas.openxmlformats.org/spreadsheetml/2006/main" count="279" uniqueCount="167">
  <si>
    <t>Total Hardness</t>
  </si>
  <si>
    <t>Ca</t>
  </si>
  <si>
    <t>Mg</t>
  </si>
  <si>
    <t>meq/l</t>
  </si>
  <si>
    <t>Total</t>
  </si>
  <si>
    <t>Sodium</t>
  </si>
  <si>
    <t>Chloride</t>
  </si>
  <si>
    <t>No. Acres</t>
  </si>
  <si>
    <t>Total Cost</t>
  </si>
  <si>
    <t>ppm</t>
  </si>
  <si>
    <t>Date:</t>
  </si>
  <si>
    <t>mls/min</t>
  </si>
  <si>
    <t>fl. ozs/min</t>
  </si>
  <si>
    <t>fl. ozs/hr</t>
  </si>
  <si>
    <t>gpm</t>
  </si>
  <si>
    <t>-or-</t>
  </si>
  <si>
    <t>gph</t>
  </si>
  <si>
    <t>g/l</t>
  </si>
  <si>
    <t>Grower:</t>
  </si>
  <si>
    <t>Lab Technician:</t>
  </si>
  <si>
    <t>Distributor:</t>
  </si>
  <si>
    <t>Source of Data:</t>
  </si>
  <si>
    <t>Representative:</t>
  </si>
  <si>
    <t xml:space="preserve">Data Reference: </t>
  </si>
  <si>
    <t>1.</t>
  </si>
  <si>
    <t>mg/l - ppm</t>
  </si>
  <si>
    <t>Alkalinity, HCO3</t>
  </si>
  <si>
    <t>Trteatment Demand</t>
  </si>
  <si>
    <t>ppm Treatment - WATER</t>
  </si>
  <si>
    <t>gl. / A/ft.</t>
  </si>
  <si>
    <t>mls/gl</t>
  </si>
  <si>
    <t>mls / A ft.</t>
  </si>
  <si>
    <t>fl. ounces A/ft.</t>
  </si>
  <si>
    <t>2.</t>
  </si>
  <si>
    <t>Treatment Cost</t>
  </si>
  <si>
    <t>Ag/Harvest</t>
  </si>
  <si>
    <t>Acre ft. of water used</t>
  </si>
  <si>
    <t>Gallons of Chemistry</t>
  </si>
  <si>
    <t>Cost per gallon</t>
  </si>
  <si>
    <t>Cost per Acre</t>
  </si>
  <si>
    <t>3.</t>
  </si>
  <si>
    <t>Application Numbers</t>
  </si>
  <si>
    <t>gpm flow rate</t>
  </si>
  <si>
    <t>at gpm flow rate, number of units per A/ft. of water</t>
  </si>
  <si>
    <t>mls per minute treatment</t>
  </si>
  <si>
    <t>fl. ounces per minute</t>
  </si>
  <si>
    <t>Total Bacteria Exponent</t>
  </si>
  <si>
    <t>factor</t>
  </si>
  <si>
    <t>mls/A ft.</t>
  </si>
  <si>
    <t>Turf</t>
  </si>
  <si>
    <t xml:space="preserve">Sulfate </t>
  </si>
  <si>
    <t>Treatment Amount (Consider maximum)</t>
  </si>
  <si>
    <t>Pump Station Water Volume (Consider maximum)</t>
  </si>
  <si>
    <t>Hours of Operation (See Note 1)</t>
  </si>
  <si>
    <t>Total Output, gph</t>
  </si>
  <si>
    <t>Amount of treatment to be disbursed by the pump</t>
  </si>
  <si>
    <t>2. Pump Capacity and % Setting</t>
  </si>
  <si>
    <t>What is the pump capacity, gph?</t>
  </si>
  <si>
    <t>Pump Setting</t>
  </si>
  <si>
    <t>Must be 100% or less or pump is under capacity need.</t>
  </si>
  <si>
    <t>If this exceeds 100%, the pump is under rated for the needed volume</t>
  </si>
  <si>
    <t>Treatment Gallons per hour</t>
  </si>
  <si>
    <t>Pump Capacity, gallons per hour</t>
  </si>
  <si>
    <t>Pump Setting %</t>
  </si>
  <si>
    <t>T.H., mg/l</t>
  </si>
  <si>
    <t>Na, mg/l</t>
  </si>
  <si>
    <t>Cl, mg/l</t>
  </si>
  <si>
    <t>SO4, mg/l</t>
  </si>
  <si>
    <t>Ca, ppm as CaCO3</t>
  </si>
  <si>
    <t>Mg, ppm as CaCO3</t>
  </si>
  <si>
    <t>WaterSOLV Curative AG</t>
  </si>
  <si>
    <t>WaterSOLV Curative AG - 2 part</t>
  </si>
  <si>
    <t>Bulk Drop Fee (after 1st)</t>
  </si>
  <si>
    <t>WaterSOLV BC - AG</t>
  </si>
  <si>
    <t>WaterSOLV BC - AG - 2 part</t>
  </si>
  <si>
    <t>MP</t>
  </si>
  <si>
    <t>C</t>
  </si>
  <si>
    <t>D</t>
  </si>
  <si>
    <t>Product</t>
  </si>
  <si>
    <t>Pkg.</t>
  </si>
  <si>
    <t>WaterSOLV Curative Turf</t>
  </si>
  <si>
    <t>WaterSOLV BC - Turf</t>
  </si>
  <si>
    <t>Million gallons / 3.068 = A/ft. of water</t>
  </si>
  <si>
    <t>Water use reduction not factored herein.</t>
  </si>
  <si>
    <t>Client:</t>
  </si>
  <si>
    <t>Block:</t>
  </si>
  <si>
    <t>Calculated Product Demand</t>
  </si>
  <si>
    <t>Curative</t>
  </si>
  <si>
    <t>BC</t>
  </si>
  <si>
    <t xml:space="preserve">Required Water Dilution </t>
  </si>
  <si>
    <t>New Calculated Product Demand</t>
  </si>
  <si>
    <t>Dilution Selection</t>
  </si>
  <si>
    <t>2 = 50%</t>
  </si>
  <si>
    <t>4 = 75%</t>
  </si>
  <si>
    <t>5 = 80%</t>
  </si>
  <si>
    <t>ppm Application Rate</t>
  </si>
  <si>
    <t>gl. Container</t>
  </si>
  <si>
    <t xml:space="preserve">Formulated, % vol. </t>
  </si>
  <si>
    <t>Check</t>
  </si>
  <si>
    <t>Lbs</t>
  </si>
  <si>
    <t>Water</t>
  </si>
  <si>
    <t>Always add product to water</t>
  </si>
  <si>
    <t>Lbs/gl.</t>
  </si>
  <si>
    <t>Specific Gravity</t>
  </si>
  <si>
    <t xml:space="preserve">Agriculture </t>
  </si>
  <si>
    <t>Pricing</t>
  </si>
  <si>
    <t xml:space="preserve">ppm </t>
  </si>
  <si>
    <t>Facility:</t>
  </si>
  <si>
    <t>Crop:</t>
  </si>
  <si>
    <t>Not in Print View</t>
  </si>
  <si>
    <t>Splash Blend Calculator</t>
  </si>
  <si>
    <t>Creating one product of WaterSOLV Curative and BC</t>
  </si>
  <si>
    <t>Complete Items in Yellow</t>
  </si>
  <si>
    <t>Data Required (3): Treatment Requirements, Pump Station Flow Rate, Chemical feed rate pump capacity</t>
  </si>
  <si>
    <t xml:space="preserve">Splash Blend Pricing. </t>
  </si>
  <si>
    <t>Product $/gl</t>
  </si>
  <si>
    <t>Pricing Tiers</t>
  </si>
  <si>
    <t>Blending Fee %</t>
  </si>
  <si>
    <t>Per gallon</t>
  </si>
  <si>
    <t>Consider charging a blending fee of product.</t>
  </si>
  <si>
    <t>Total HCO3, mg/l</t>
  </si>
  <si>
    <t>Acre ft. ( 1 A/ft. = 325,851 gl)</t>
  </si>
  <si>
    <t>Million Gallons (1 million gallons = 3.069 A/Ft.)</t>
  </si>
  <si>
    <t>Gallons of Curative</t>
  </si>
  <si>
    <t>Acre ft. per acre</t>
  </si>
  <si>
    <t>Select One</t>
  </si>
  <si>
    <t>Required if Acre ft. per acre is selected</t>
  </si>
  <si>
    <t>-and-</t>
  </si>
  <si>
    <t>Nitrate (NO3-N)</t>
  </si>
  <si>
    <t>NO3-N, mg/l</t>
  </si>
  <si>
    <t>WaterSOLV™ Blend</t>
  </si>
  <si>
    <t>NEVER mix the chemicals together without putting into 60% minimum water</t>
  </si>
  <si>
    <t>MINIMUM 60%</t>
  </si>
  <si>
    <t xml:space="preserve">Interpretations: </t>
  </si>
  <si>
    <t>Recommendations:</t>
  </si>
  <si>
    <t xml:space="preserve">Do NOT add sulfuric acid. </t>
  </si>
  <si>
    <t>Eiter meq or ppm, not both</t>
  </si>
  <si>
    <t>Totals</t>
  </si>
  <si>
    <t xml:space="preserve">If Na levels are complexed greater then 2X the source water, intial treatment levels shall be double the calculated treatment rate, for the intital 4 waterings. Waterings shall be excessive to get the Na treated and initiate flushing through the soil and vegetation. </t>
  </si>
  <si>
    <t xml:space="preserve">One must look at soil and water to make accurate recommendations. </t>
  </si>
  <si>
    <t xml:space="preserve">Requirements: </t>
  </si>
  <si>
    <t xml:space="preserve">Action Items: </t>
  </si>
  <si>
    <t>WaterSOLV™ Curative Treatment Cost</t>
  </si>
  <si>
    <t>WaterSOLV BC - (Bacteria, Sodium, Oxygen, Sequestration)</t>
  </si>
  <si>
    <t>WaterSOLV Quick Calc. - Water</t>
  </si>
  <si>
    <t>Mobile app. available for free - Search "HCT WaterSOLV"</t>
  </si>
  <si>
    <t>For determining the WaterSOLV Application Rates for the treatment of water</t>
  </si>
  <si>
    <t>Data Required (4): Water Analysis, Bac T Analysis, soil analysis and qualified HCT soil interpretations</t>
  </si>
  <si>
    <t>Source Water Constituents</t>
  </si>
  <si>
    <t>These toxins noted for reference</t>
  </si>
  <si>
    <t>Amt. of Water Used</t>
  </si>
  <si>
    <t>Does not take into consideration the necessities for the soil remediation, if necessary.</t>
  </si>
  <si>
    <t>Pump Settings</t>
  </si>
  <si>
    <t>If NO3-N soil levels are &gt; 20 mg/L, treatment mandates the use of WaterSOLV™ BC until the levels are below 20 ppm.</t>
  </si>
  <si>
    <t xml:space="preserve">The recommendation of sulfuric acid without considering the soil conditions is NOT supported by scientific evidence and a potentially detrimental recommendation. </t>
  </si>
  <si>
    <t xml:space="preserve">Must maintain nutritional levels and reserves however based on two factors; 1) Soil Paste Extraction using treated water 2) VSA Exchangeable soil analyses </t>
  </si>
  <si>
    <t xml:space="preserve">Potential Water Use Reduction NOT factored into costs savings. </t>
  </si>
  <si>
    <t>WaterSOLV BC Water Treatment Demand</t>
  </si>
  <si>
    <t>WaterSOLV Curative Treatment Demand</t>
  </si>
  <si>
    <t xml:space="preserve">A. </t>
  </si>
  <si>
    <t xml:space="preserve">B. </t>
  </si>
  <si>
    <t>Necessities (X)</t>
  </si>
  <si>
    <t>Notations</t>
  </si>
  <si>
    <t>WaterSOLV Curative - (Acid, Mineral, Sodium, Soil Remediation)</t>
  </si>
  <si>
    <t>HCT, LLC - Scottsdale, AZ - www.HCTLLC.com - (888) 788-5807 - info@hctllc.com - WaterSOLV™ and Well-Klean© are Trade Names of HCT, LLC</t>
  </si>
  <si>
    <t>24 hours response if not sooner. This emial hits several people.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</si>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</sst>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General_)"/>
    <numFmt numFmtId="167" formatCode="_(* #,##0_);_(* \(#,##0\);_(* &quot;-&quot;??_);_(@_)"/>
    <numFmt numFmtId="168" formatCode="0.000"/>
    <numFmt numFmtId="169" formatCode="0.0%"/>
    <numFmt numFmtId="170" formatCode="_(&quot;$&quot;* #,##0.0_);_(&quot;$&quot;* \(#,##0.0\);_(&quot;$&quot;* &quot;-&quot;??_);_(@_)"/>
  </numFmts>
  <fonts count="3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name val="Helv"/>
    </font>
    <font>
      <sz val="22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FF0000"/>
      <name val="Calibri Light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sz val="8"/>
      <name val="Calibri"/>
      <family val="2"/>
    </font>
    <font>
      <i/>
      <sz val="9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2" fontId="0" fillId="2" borderId="1" xfId="0" applyNumberFormat="1" applyFill="1" applyBorder="1" applyProtection="1"/>
    <xf numFmtId="0" fontId="0" fillId="2" borderId="34" xfId="0" applyFill="1" applyBorder="1" applyProtection="1"/>
    <xf numFmtId="0" fontId="0" fillId="2" borderId="35" xfId="0" applyFill="1" applyBorder="1" applyProtection="1"/>
    <xf numFmtId="0" fontId="0" fillId="2" borderId="0" xfId="0" applyFill="1" applyProtection="1"/>
    <xf numFmtId="0" fontId="0" fillId="2" borderId="30" xfId="0" applyFill="1" applyBorder="1" applyProtection="1"/>
    <xf numFmtId="0" fontId="10" fillId="2" borderId="0" xfId="0" applyFont="1" applyFill="1" applyBorder="1" applyAlignment="1" applyProtection="1"/>
    <xf numFmtId="0" fontId="0" fillId="2" borderId="0" xfId="0" applyFill="1" applyBorder="1" applyProtection="1"/>
    <xf numFmtId="1" fontId="0" fillId="2" borderId="0" xfId="0" applyNumberFormat="1" applyFill="1" applyBorder="1" applyProtection="1"/>
    <xf numFmtId="0" fontId="0" fillId="2" borderId="8" xfId="0" applyFill="1" applyBorder="1" applyProtection="1"/>
    <xf numFmtId="0" fontId="0" fillId="2" borderId="6" xfId="0" applyFill="1" applyBorder="1" applyProtection="1"/>
    <xf numFmtId="0" fontId="0" fillId="2" borderId="26" xfId="0" applyFill="1" applyBorder="1" applyProtection="1"/>
    <xf numFmtId="0" fontId="0" fillId="2" borderId="38" xfId="0" applyFill="1" applyBorder="1" applyProtection="1"/>
    <xf numFmtId="0" fontId="0" fillId="2" borderId="0" xfId="0" quotePrefix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1" fontId="0" fillId="2" borderId="1" xfId="0" applyNumberFormat="1" applyFill="1" applyBorder="1" applyProtection="1"/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9" fontId="0" fillId="2" borderId="1" xfId="0" applyNumberFormat="1" applyFill="1" applyBorder="1" applyProtection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9" fontId="0" fillId="2" borderId="1" xfId="0" applyNumberFormat="1" applyFill="1" applyBorder="1" applyProtection="1"/>
    <xf numFmtId="0" fontId="0" fillId="2" borderId="0" xfId="0" quotePrefix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36" xfId="0" applyFill="1" applyBorder="1" applyProtection="1"/>
    <xf numFmtId="0" fontId="8" fillId="2" borderId="36" xfId="0" applyFont="1" applyFill="1" applyBorder="1" applyAlignment="1" applyProtection="1">
      <alignment horizontal="left"/>
    </xf>
    <xf numFmtId="0" fontId="0" fillId="2" borderId="36" xfId="0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14" fontId="0" fillId="2" borderId="0" xfId="0" applyNumberForma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 vertical="center" wrapText="1"/>
    </xf>
    <xf numFmtId="0" fontId="0" fillId="2" borderId="24" xfId="0" applyFill="1" applyBorder="1" applyAlignment="1" applyProtection="1">
      <alignment horizontal="center"/>
    </xf>
    <xf numFmtId="0" fontId="23" fillId="2" borderId="26" xfId="0" applyFont="1" applyFill="1" applyBorder="1" applyProtection="1"/>
    <xf numFmtId="0" fontId="17" fillId="2" borderId="0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/>
    </xf>
    <xf numFmtId="0" fontId="15" fillId="2" borderId="1" xfId="0" applyFont="1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2" fontId="0" fillId="2" borderId="43" xfId="0" applyNumberFormat="1" applyFill="1" applyBorder="1" applyProtection="1"/>
    <xf numFmtId="0" fontId="0" fillId="2" borderId="7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Protection="1"/>
    <xf numFmtId="0" fontId="0" fillId="2" borderId="24" xfId="0" applyFill="1" applyBorder="1" applyProtection="1"/>
    <xf numFmtId="1" fontId="0" fillId="2" borderId="10" xfId="0" applyNumberFormat="1" applyFill="1" applyBorder="1" applyProtection="1"/>
    <xf numFmtId="2" fontId="0" fillId="2" borderId="0" xfId="0" applyNumberFormat="1" applyFill="1" applyBorder="1" applyProtection="1"/>
    <xf numFmtId="2" fontId="0" fillId="2" borderId="0" xfId="0" applyNumberForma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16" fillId="2" borderId="0" xfId="0" applyFont="1" applyFill="1" applyBorder="1" applyProtection="1"/>
    <xf numFmtId="164" fontId="0" fillId="2" borderId="1" xfId="0" applyNumberFormat="1" applyFill="1" applyBorder="1" applyProtection="1"/>
    <xf numFmtId="44" fontId="0" fillId="2" borderId="0" xfId="1" applyNumberFormat="1" applyFont="1" applyFill="1" applyBorder="1" applyProtection="1"/>
    <xf numFmtId="44" fontId="0" fillId="2" borderId="1" xfId="1" applyNumberFormat="1" applyFont="1" applyFill="1" applyBorder="1" applyProtection="1"/>
    <xf numFmtId="44" fontId="0" fillId="2" borderId="0" xfId="1" applyFont="1" applyFill="1" applyBorder="1" applyProtection="1"/>
    <xf numFmtId="44" fontId="0" fillId="2" borderId="1" xfId="1" applyFont="1" applyFill="1" applyBorder="1" applyProtection="1"/>
    <xf numFmtId="0" fontId="0" fillId="2" borderId="27" xfId="0" applyFill="1" applyBorder="1" applyProtection="1"/>
    <xf numFmtId="0" fontId="0" fillId="2" borderId="37" xfId="0" applyFill="1" applyBorder="1" applyProtection="1"/>
    <xf numFmtId="0" fontId="0" fillId="2" borderId="36" xfId="0" applyFill="1" applyBorder="1" applyAlignment="1" applyProtection="1">
      <alignment horizontal="left"/>
    </xf>
    <xf numFmtId="44" fontId="0" fillId="2" borderId="36" xfId="1" applyFont="1" applyFill="1" applyBorder="1" applyProtection="1"/>
    <xf numFmtId="0" fontId="6" fillId="2" borderId="0" xfId="0" applyFont="1" applyFill="1" applyBorder="1" applyProtection="1"/>
    <xf numFmtId="44" fontId="0" fillId="2" borderId="1" xfId="0" applyNumberFormat="1" applyFill="1" applyBorder="1" applyProtection="1"/>
    <xf numFmtId="44" fontId="15" fillId="3" borderId="1" xfId="1" applyFont="1" applyFill="1" applyBorder="1" applyProtection="1"/>
    <xf numFmtId="44" fontId="15" fillId="5" borderId="1" xfId="1" applyFont="1" applyFill="1" applyBorder="1" applyProtection="1"/>
    <xf numFmtId="9" fontId="0" fillId="2" borderId="0" xfId="2" applyFont="1" applyFill="1" applyBorder="1" applyProtection="1"/>
    <xf numFmtId="167" fontId="2" fillId="2" borderId="0" xfId="4" applyNumberFormat="1" applyFont="1" applyFill="1" applyBorder="1" applyProtection="1"/>
    <xf numFmtId="43" fontId="2" fillId="2" borderId="0" xfId="4" applyFont="1" applyFill="1" applyBorder="1" applyProtection="1"/>
    <xf numFmtId="167" fontId="0" fillId="2" borderId="0" xfId="4" applyNumberFormat="1" applyFont="1" applyFill="1" applyBorder="1" applyProtection="1"/>
    <xf numFmtId="9" fontId="20" fillId="2" borderId="0" xfId="2" applyFont="1" applyFill="1" applyBorder="1" applyProtection="1"/>
    <xf numFmtId="0" fontId="6" fillId="2" borderId="38" xfId="0" applyFont="1" applyFill="1" applyBorder="1" applyProtection="1"/>
    <xf numFmtId="0" fontId="2" fillId="2" borderId="0" xfId="0" applyFont="1" applyFill="1" applyBorder="1" applyProtection="1"/>
    <xf numFmtId="0" fontId="24" fillId="2" borderId="36" xfId="0" applyFont="1" applyFill="1" applyBorder="1" applyProtection="1"/>
    <xf numFmtId="0" fontId="2" fillId="2" borderId="36" xfId="0" applyFont="1" applyFill="1" applyBorder="1" applyProtection="1"/>
    <xf numFmtId="0" fontId="2" fillId="2" borderId="37" xfId="0" applyFont="1" applyFill="1" applyBorder="1" applyProtection="1"/>
    <xf numFmtId="0" fontId="0" fillId="0" borderId="0" xfId="0" applyProtection="1"/>
    <xf numFmtId="0" fontId="25" fillId="2" borderId="0" xfId="0" applyFont="1" applyFill="1" applyBorder="1" applyProtection="1"/>
    <xf numFmtId="0" fontId="6" fillId="2" borderId="30" xfId="0" applyFont="1" applyFill="1" applyBorder="1" applyProtection="1"/>
    <xf numFmtId="0" fontId="18" fillId="2" borderId="0" xfId="0" applyFont="1" applyFill="1" applyBorder="1" applyProtection="1"/>
    <xf numFmtId="0" fontId="20" fillId="2" borderId="0" xfId="0" applyFont="1" applyFill="1" applyBorder="1" applyProtection="1"/>
    <xf numFmtId="9" fontId="2" fillId="2" borderId="0" xfId="0" applyNumberFormat="1" applyFont="1" applyFill="1" applyBorder="1" applyProtection="1"/>
    <xf numFmtId="2" fontId="0" fillId="0" borderId="0" xfId="0" applyNumberFormat="1" applyBorder="1" applyProtection="1"/>
    <xf numFmtId="0" fontId="20" fillId="2" borderId="0" xfId="0" applyFont="1" applyFill="1" applyBorder="1" applyAlignment="1" applyProtection="1">
      <alignment horizontal="center" vertical="center"/>
    </xf>
    <xf numFmtId="0" fontId="0" fillId="2" borderId="42" xfId="0" applyFill="1" applyBorder="1" applyProtection="1"/>
    <xf numFmtId="2" fontId="0" fillId="2" borderId="42" xfId="0" applyNumberFormat="1" applyFill="1" applyBorder="1" applyProtection="1"/>
    <xf numFmtId="168" fontId="0" fillId="2" borderId="0" xfId="0" applyNumberFormat="1" applyFill="1" applyBorder="1" applyProtection="1"/>
    <xf numFmtId="0" fontId="18" fillId="2" borderId="0" xfId="0" applyFont="1" applyFill="1" applyBorder="1" applyAlignment="1" applyProtection="1">
      <alignment horizontal="center"/>
    </xf>
    <xf numFmtId="9" fontId="0" fillId="2" borderId="42" xfId="0" applyNumberFormat="1" applyFill="1" applyBorder="1" applyProtection="1"/>
    <xf numFmtId="167" fontId="0" fillId="2" borderId="42" xfId="0" applyNumberFormat="1" applyFill="1" applyBorder="1" applyProtection="1"/>
    <xf numFmtId="164" fontId="0" fillId="2" borderId="0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2" borderId="45" xfId="0" applyFill="1" applyBorder="1" applyAlignment="1" applyProtection="1">
      <alignment horizontal="center"/>
    </xf>
    <xf numFmtId="0" fontId="0" fillId="2" borderId="45" xfId="0" applyFill="1" applyBorder="1" applyProtection="1"/>
    <xf numFmtId="9" fontId="3" fillId="4" borderId="1" xfId="2" applyFont="1" applyFill="1" applyBorder="1" applyProtection="1"/>
    <xf numFmtId="9" fontId="3" fillId="4" borderId="1" xfId="2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44" fontId="0" fillId="4" borderId="44" xfId="1" applyFont="1" applyFill="1" applyBorder="1" applyProtection="1">
      <protection locked="0"/>
    </xf>
    <xf numFmtId="0" fontId="20" fillId="2" borderId="0" xfId="0" applyFont="1" applyFill="1" applyProtection="1"/>
    <xf numFmtId="0" fontId="0" fillId="2" borderId="1" xfId="0" applyFill="1" applyBorder="1" applyProtection="1"/>
    <xf numFmtId="1" fontId="0" fillId="2" borderId="0" xfId="0" applyNumberFormat="1" applyFill="1" applyBorder="1" applyAlignment="1" applyProtection="1">
      <alignment horizontal="right"/>
    </xf>
    <xf numFmtId="44" fontId="0" fillId="2" borderId="0" xfId="1" applyNumberFormat="1" applyFont="1" applyFill="1" applyBorder="1" applyAlignment="1" applyProtection="1">
      <alignment horizontal="right"/>
    </xf>
    <xf numFmtId="0" fontId="0" fillId="4" borderId="43" xfId="0" applyFill="1" applyBorder="1" applyProtection="1">
      <protection locked="0"/>
    </xf>
    <xf numFmtId="0" fontId="0" fillId="4" borderId="47" xfId="0" applyFill="1" applyBorder="1" applyProtection="1">
      <protection locked="0"/>
    </xf>
    <xf numFmtId="170" fontId="0" fillId="2" borderId="1" xfId="1" applyNumberFormat="1" applyFont="1" applyFill="1" applyBorder="1" applyProtection="1"/>
    <xf numFmtId="164" fontId="0" fillId="4" borderId="1" xfId="0" applyNumberFormat="1" applyFill="1" applyBorder="1" applyProtection="1"/>
    <xf numFmtId="1" fontId="0" fillId="4" borderId="1" xfId="0" applyNumberFormat="1" applyFill="1" applyBorder="1" applyProtection="1"/>
    <xf numFmtId="0" fontId="0" fillId="2" borderId="0" xfId="0" applyFill="1" applyAlignment="1" applyProtection="1">
      <alignment vertical="top"/>
    </xf>
    <xf numFmtId="0" fontId="0" fillId="2" borderId="0" xfId="0" applyFill="1" applyBorder="1" applyAlignment="1" applyProtection="1">
      <alignment horizontal="left" vertical="top" wrapText="1"/>
    </xf>
    <xf numFmtId="0" fontId="27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vertical="top" wrapText="1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16" xfId="0" applyFill="1" applyBorder="1" applyAlignment="1" applyProtection="1">
      <alignment horizontal="center"/>
    </xf>
    <xf numFmtId="0" fontId="0" fillId="2" borderId="9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26" fillId="6" borderId="2" xfId="0" quotePrefix="1" applyFont="1" applyFill="1" applyBorder="1" applyAlignment="1" applyProtection="1">
      <alignment horizontal="center"/>
    </xf>
    <xf numFmtId="0" fontId="26" fillId="6" borderId="3" xfId="0" quotePrefix="1" applyFont="1" applyFill="1" applyBorder="1" applyAlignment="1" applyProtection="1">
      <alignment horizontal="center"/>
    </xf>
    <xf numFmtId="0" fontId="26" fillId="6" borderId="5" xfId="0" quotePrefix="1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left"/>
    </xf>
    <xf numFmtId="0" fontId="21" fillId="2" borderId="36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0" fontId="0" fillId="2" borderId="44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44" xfId="0" applyFill="1" applyBorder="1" applyAlignment="1" applyProtection="1">
      <alignment vertical="center" wrapText="1"/>
      <protection locked="0"/>
    </xf>
    <xf numFmtId="0" fontId="0" fillId="4" borderId="32" xfId="0" applyFill="1" applyBorder="1" applyAlignment="1" applyProtection="1">
      <alignment vertical="center" wrapText="1"/>
      <protection locked="0"/>
    </xf>
    <xf numFmtId="0" fontId="0" fillId="4" borderId="33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</xf>
    <xf numFmtId="0" fontId="0" fillId="2" borderId="44" xfId="0" applyFill="1" applyBorder="1" applyAlignment="1" applyProtection="1">
      <alignment vertical="center" wrapText="1"/>
    </xf>
    <xf numFmtId="0" fontId="0" fillId="2" borderId="32" xfId="0" applyFill="1" applyBorder="1" applyAlignment="1" applyProtection="1">
      <alignment vertical="center" wrapText="1"/>
    </xf>
    <xf numFmtId="0" fontId="0" fillId="2" borderId="33" xfId="0" applyFill="1" applyBorder="1" applyAlignment="1" applyProtection="1">
      <alignment vertical="center" wrapText="1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/>
    </xf>
    <xf numFmtId="0" fontId="3" fillId="2" borderId="50" xfId="0" applyFont="1" applyFill="1" applyBorder="1" applyAlignment="1" applyProtection="1">
      <alignment horizontal="center"/>
    </xf>
    <xf numFmtId="0" fontId="3" fillId="2" borderId="51" xfId="0" applyFont="1" applyFill="1" applyBorder="1" applyAlignment="1" applyProtection="1">
      <alignment horizontal="center"/>
    </xf>
    <xf numFmtId="0" fontId="0" fillId="4" borderId="54" xfId="0" applyFill="1" applyBorder="1" applyAlignment="1" applyProtection="1">
      <alignment vertical="center"/>
      <protection locked="0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1" fontId="0" fillId="2" borderId="9" xfId="0" applyNumberFormat="1" applyFill="1" applyBorder="1" applyProtection="1"/>
    <xf numFmtId="0" fontId="2" fillId="2" borderId="0" xfId="0" applyFont="1" applyFill="1" applyBorder="1" applyAlignment="1" applyProtection="1">
      <alignment horizontal="left"/>
    </xf>
    <xf numFmtId="1" fontId="0" fillId="2" borderId="3" xfId="0" applyNumberFormat="1" applyFill="1" applyBorder="1" applyProtection="1"/>
    <xf numFmtId="44" fontId="0" fillId="2" borderId="9" xfId="1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6" fillId="2" borderId="3" xfId="0" applyFont="1" applyFill="1" applyBorder="1" applyProtection="1"/>
    <xf numFmtId="0" fontId="0" fillId="2" borderId="48" xfId="0" applyFill="1" applyBorder="1" applyAlignment="1" applyProtection="1">
      <alignment horizontal="left" vertical="center" wrapText="1"/>
    </xf>
    <xf numFmtId="0" fontId="0" fillId="2" borderId="53" xfId="0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/>
    </xf>
    <xf numFmtId="165" fontId="0" fillId="2" borderId="30" xfId="0" applyNumberFormat="1" applyFill="1" applyBorder="1" applyProtection="1"/>
    <xf numFmtId="0" fontId="0" fillId="2" borderId="9" xfId="0" applyFill="1" applyBorder="1" applyAlignment="1" applyProtection="1">
      <alignment horizontal="right"/>
    </xf>
    <xf numFmtId="0" fontId="16" fillId="2" borderId="9" xfId="0" applyFont="1" applyFill="1" applyBorder="1" applyProtection="1"/>
    <xf numFmtId="44" fontId="0" fillId="2" borderId="3" xfId="1" applyFont="1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55" xfId="0" applyFill="1" applyBorder="1" applyProtection="1"/>
    <xf numFmtId="14" fontId="0" fillId="4" borderId="44" xfId="0" applyNumberFormat="1" applyFill="1" applyBorder="1" applyAlignment="1" applyProtection="1">
      <alignment horizontal="left" vertical="top"/>
      <protection locked="0"/>
    </xf>
    <xf numFmtId="14" fontId="0" fillId="4" borderId="32" xfId="0" applyNumberFormat="1" applyFill="1" applyBorder="1" applyAlignment="1" applyProtection="1">
      <alignment horizontal="left" vertical="top"/>
      <protection locked="0"/>
    </xf>
    <xf numFmtId="14" fontId="0" fillId="4" borderId="33" xfId="0" applyNumberForma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right" vertical="top"/>
    </xf>
    <xf numFmtId="0" fontId="4" fillId="2" borderId="34" xfId="0" applyFont="1" applyFill="1" applyBorder="1" applyAlignment="1" applyProtection="1">
      <alignment horizontal="center" vertical="center" wrapText="1"/>
    </xf>
    <xf numFmtId="0" fontId="31" fillId="2" borderId="6" xfId="0" quotePrefix="1" applyFont="1" applyFill="1" applyBorder="1" applyAlignment="1" applyProtection="1">
      <alignment horizontal="center"/>
    </xf>
    <xf numFmtId="0" fontId="32" fillId="2" borderId="0" xfId="0" quotePrefix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6" xfId="0" quotePrefix="1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/>
    </xf>
    <xf numFmtId="0" fontId="31" fillId="2" borderId="2" xfId="0" quotePrefix="1" applyFont="1" applyFill="1" applyBorder="1" applyAlignment="1" applyProtection="1">
      <alignment horizontal="center"/>
    </xf>
    <xf numFmtId="0" fontId="29" fillId="2" borderId="3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7" borderId="0" xfId="0" applyFill="1" applyProtection="1"/>
    <xf numFmtId="0" fontId="0" fillId="7" borderId="0" xfId="0" applyFill="1" applyBorder="1" applyProtection="1"/>
    <xf numFmtId="0" fontId="0" fillId="7" borderId="0" xfId="0" applyFill="1" applyAlignment="1" applyProtection="1">
      <alignment horizontal="left"/>
    </xf>
    <xf numFmtId="0" fontId="23" fillId="7" borderId="26" xfId="0" applyFont="1" applyFill="1" applyBorder="1" applyProtection="1"/>
    <xf numFmtId="0" fontId="0" fillId="7" borderId="34" xfId="0" applyFill="1" applyBorder="1" applyProtection="1"/>
    <xf numFmtId="0" fontId="0" fillId="7" borderId="35" xfId="0" applyFill="1" applyBorder="1" applyProtection="1"/>
    <xf numFmtId="0" fontId="23" fillId="7" borderId="38" xfId="0" applyFont="1" applyFill="1" applyBorder="1" applyProtection="1"/>
    <xf numFmtId="0" fontId="0" fillId="7" borderId="30" xfId="0" applyFill="1" applyBorder="1" applyProtection="1"/>
    <xf numFmtId="0" fontId="0" fillId="7" borderId="38" xfId="0" applyFill="1" applyBorder="1" applyProtection="1"/>
    <xf numFmtId="1" fontId="0" fillId="7" borderId="0" xfId="0" applyNumberFormat="1" applyFill="1" applyProtection="1"/>
    <xf numFmtId="0" fontId="17" fillId="7" borderId="0" xfId="0" applyFont="1" applyFill="1" applyBorder="1" applyProtection="1"/>
    <xf numFmtId="0" fontId="3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Protection="1"/>
    <xf numFmtId="44" fontId="15" fillId="7" borderId="1" xfId="1" applyFont="1" applyFill="1" applyBorder="1" applyProtection="1"/>
    <xf numFmtId="0" fontId="15" fillId="7" borderId="0" xfId="0" applyFont="1" applyFill="1" applyBorder="1" applyProtection="1"/>
    <xf numFmtId="44" fontId="15" fillId="7" borderId="0" xfId="1" applyFont="1" applyFill="1" applyBorder="1" applyProtection="1"/>
    <xf numFmtId="0" fontId="15" fillId="7" borderId="0" xfId="0" applyFont="1" applyFill="1" applyBorder="1" applyAlignment="1" applyProtection="1">
      <alignment horizontal="right"/>
    </xf>
    <xf numFmtId="0" fontId="15" fillId="7" borderId="1" xfId="0" applyFont="1" applyFill="1" applyBorder="1" applyAlignment="1" applyProtection="1">
      <alignment horizontal="right"/>
    </xf>
    <xf numFmtId="0" fontId="11" fillId="7" borderId="19" xfId="0" applyFont="1" applyFill="1" applyBorder="1" applyAlignment="1" applyProtection="1">
      <alignment horizontal="center"/>
    </xf>
    <xf numFmtId="0" fontId="11" fillId="7" borderId="4" xfId="0" applyFont="1" applyFill="1" applyBorder="1" applyAlignment="1" applyProtection="1">
      <alignment horizontal="center"/>
    </xf>
    <xf numFmtId="0" fontId="11" fillId="7" borderId="12" xfId="0" applyFont="1" applyFill="1" applyBorder="1" applyAlignment="1" applyProtection="1">
      <alignment horizontal="center"/>
    </xf>
    <xf numFmtId="0" fontId="11" fillId="7" borderId="0" xfId="0" applyFont="1" applyFill="1" applyProtection="1"/>
    <xf numFmtId="0" fontId="11" fillId="7" borderId="17" xfId="0" applyFont="1" applyFill="1" applyBorder="1" applyAlignment="1" applyProtection="1">
      <alignment horizontal="center"/>
    </xf>
    <xf numFmtId="0" fontId="11" fillId="7" borderId="23" xfId="0" applyFont="1" applyFill="1" applyBorder="1" applyAlignment="1" applyProtection="1">
      <alignment horizontal="center"/>
    </xf>
    <xf numFmtId="0" fontId="11" fillId="7" borderId="24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28" xfId="0" applyFont="1" applyFill="1" applyBorder="1" applyAlignment="1" applyProtection="1">
      <alignment horizontal="center"/>
    </xf>
    <xf numFmtId="0" fontId="11" fillId="7" borderId="46" xfId="0" applyFont="1" applyFill="1" applyBorder="1" applyAlignment="1" applyProtection="1">
      <alignment horizontal="center"/>
    </xf>
    <xf numFmtId="0" fontId="11" fillId="7" borderId="23" xfId="0" applyFont="1" applyFill="1" applyBorder="1" applyAlignment="1" applyProtection="1">
      <alignment horizontal="center" vertical="center" wrapText="1"/>
    </xf>
    <xf numFmtId="0" fontId="11" fillId="7" borderId="24" xfId="0" applyFont="1" applyFill="1" applyBorder="1" applyAlignment="1" applyProtection="1">
      <alignment horizontal="center" vertical="center"/>
    </xf>
    <xf numFmtId="0" fontId="11" fillId="7" borderId="24" xfId="0" applyFont="1" applyFill="1" applyBorder="1" applyAlignment="1" applyProtection="1">
      <alignment horizontal="center" vertical="center" wrapText="1"/>
    </xf>
    <xf numFmtId="0" fontId="11" fillId="7" borderId="0" xfId="0" applyFont="1" applyFill="1" applyAlignment="1" applyProtection="1">
      <alignment horizontal="center" vertical="center"/>
    </xf>
    <xf numFmtId="0" fontId="11" fillId="7" borderId="28" xfId="0" applyFont="1" applyFill="1" applyBorder="1" applyAlignment="1" applyProtection="1">
      <alignment horizontal="center" vertical="center" wrapText="1"/>
    </xf>
    <xf numFmtId="0" fontId="11" fillId="7" borderId="35" xfId="0" applyFont="1" applyFill="1" applyBorder="1" applyAlignment="1" applyProtection="1">
      <alignment horizontal="center" vertical="center" wrapText="1"/>
    </xf>
    <xf numFmtId="0" fontId="11" fillId="7" borderId="31" xfId="0" applyFont="1" applyFill="1" applyBorder="1" applyAlignment="1" applyProtection="1">
      <alignment horizontal="center" vertical="center" wrapText="1"/>
    </xf>
    <xf numFmtId="0" fontId="11" fillId="7" borderId="0" xfId="0" applyFont="1" applyFill="1" applyAlignment="1" applyProtection="1">
      <alignment horizontal="center" vertical="center" wrapText="1"/>
    </xf>
    <xf numFmtId="0" fontId="11" fillId="7" borderId="20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6" xfId="0" applyFont="1" applyFill="1" applyBorder="1" applyAlignment="1" applyProtection="1">
      <alignment horizontal="center" vertical="center"/>
    </xf>
    <xf numFmtId="0" fontId="11" fillId="7" borderId="36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/>
    </xf>
    <xf numFmtId="0" fontId="11" fillId="7" borderId="22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/>
    </xf>
    <xf numFmtId="2" fontId="11" fillId="7" borderId="21" xfId="0" applyNumberFormat="1" applyFont="1" applyFill="1" applyBorder="1" applyAlignment="1" applyProtection="1">
      <alignment horizontal="center"/>
    </xf>
    <xf numFmtId="0" fontId="11" fillId="7" borderId="10" xfId="0" applyFont="1" applyFill="1" applyBorder="1" applyAlignment="1" applyProtection="1">
      <alignment horizontal="center"/>
    </xf>
    <xf numFmtId="0" fontId="11" fillId="7" borderId="9" xfId="0" applyFont="1" applyFill="1" applyBorder="1" applyAlignment="1" applyProtection="1">
      <alignment horizontal="center"/>
    </xf>
    <xf numFmtId="2" fontId="11" fillId="7" borderId="29" xfId="0" applyNumberFormat="1" applyFont="1" applyFill="1" applyBorder="1" applyAlignment="1" applyProtection="1">
      <alignment horizontal="center"/>
    </xf>
    <xf numFmtId="0" fontId="11" fillId="7" borderId="32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2" fontId="12" fillId="7" borderId="15" xfId="0" applyNumberFormat="1" applyFont="1" applyFill="1" applyBorder="1" applyAlignment="1" applyProtection="1">
      <alignment horizontal="center" vertical="center"/>
    </xf>
    <xf numFmtId="164" fontId="11" fillId="7" borderId="10" xfId="0" applyNumberFormat="1" applyFont="1" applyFill="1" applyBorder="1" applyAlignment="1" applyProtection="1">
      <alignment horizontal="center"/>
    </xf>
    <xf numFmtId="1" fontId="11" fillId="7" borderId="14" xfId="0" applyNumberFormat="1" applyFont="1" applyFill="1" applyBorder="1" applyAlignment="1" applyProtection="1">
      <alignment horizontal="center"/>
    </xf>
    <xf numFmtId="0" fontId="13" fillId="7" borderId="0" xfId="0" applyFont="1" applyFill="1" applyProtection="1"/>
    <xf numFmtId="0" fontId="11" fillId="7" borderId="0" xfId="0" applyFont="1" applyFill="1" applyAlignment="1" applyProtection="1">
      <alignment horizontal="center"/>
    </xf>
    <xf numFmtId="0" fontId="11" fillId="7" borderId="17" xfId="0" applyFont="1" applyFill="1" applyBorder="1" applyAlignment="1" applyProtection="1">
      <alignment horizontal="center" vertical="center" wrapText="1"/>
    </xf>
    <xf numFmtId="0" fontId="11" fillId="7" borderId="40" xfId="0" applyFont="1" applyFill="1" applyBorder="1" applyProtection="1"/>
    <xf numFmtId="0" fontId="11" fillId="7" borderId="4" xfId="0" applyFont="1" applyFill="1" applyBorder="1" applyProtection="1"/>
    <xf numFmtId="0" fontId="11" fillId="7" borderId="41" xfId="0" applyFont="1" applyFill="1" applyBorder="1" applyAlignment="1" applyProtection="1">
      <alignment horizontal="center" vertical="center" wrapText="1"/>
    </xf>
    <xf numFmtId="0" fontId="11" fillId="7" borderId="33" xfId="0" applyFont="1" applyFill="1" applyBorder="1" applyProtection="1"/>
    <xf numFmtId="0" fontId="11" fillId="7" borderId="0" xfId="0" applyFont="1" applyFill="1" applyAlignment="1" applyProtection="1">
      <alignment horizontal="center" wrapText="1"/>
    </xf>
    <xf numFmtId="0" fontId="0" fillId="7" borderId="27" xfId="0" applyFill="1" applyBorder="1" applyProtection="1"/>
    <xf numFmtId="0" fontId="0" fillId="7" borderId="36" xfId="0" applyFill="1" applyBorder="1" applyProtection="1"/>
    <xf numFmtId="0" fontId="0" fillId="7" borderId="37" xfId="0" applyFill="1" applyBorder="1" applyProtection="1"/>
    <xf numFmtId="0" fontId="11" fillId="7" borderId="18" xfId="0" applyFont="1" applyFill="1" applyBorder="1" applyProtection="1"/>
    <xf numFmtId="0" fontId="11" fillId="7" borderId="39" xfId="0" applyFont="1" applyFill="1" applyBorder="1" applyProtection="1"/>
    <xf numFmtId="0" fontId="11" fillId="7" borderId="25" xfId="0" applyFont="1" applyFill="1" applyBorder="1" applyProtection="1"/>
    <xf numFmtId="9" fontId="12" fillId="7" borderId="15" xfId="2" applyFont="1" applyFill="1" applyBorder="1" applyAlignment="1" applyProtection="1">
      <alignment horizontal="center" vertical="center"/>
    </xf>
    <xf numFmtId="1" fontId="14" fillId="7" borderId="0" xfId="0" applyNumberFormat="1" applyFont="1" applyFill="1" applyProtection="1"/>
    <xf numFmtId="0" fontId="5" fillId="7" borderId="0" xfId="0" applyFont="1" applyFill="1" applyProtection="1"/>
    <xf numFmtId="0" fontId="11" fillId="7" borderId="22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Protection="1"/>
    <xf numFmtId="0" fontId="11" fillId="7" borderId="38" xfId="0" applyFont="1" applyFill="1" applyBorder="1" applyProtection="1"/>
    <xf numFmtId="0" fontId="11" fillId="7" borderId="5" xfId="0" applyFont="1" applyFill="1" applyBorder="1" applyAlignment="1" applyProtection="1">
      <alignment horizontal="center" vertical="center" wrapText="1"/>
    </xf>
    <xf numFmtId="0" fontId="32" fillId="2" borderId="6" xfId="0" quotePrefix="1" applyFont="1" applyFill="1" applyBorder="1" applyAlignment="1" applyProtection="1">
      <alignment horizontal="center"/>
    </xf>
    <xf numFmtId="0" fontId="0" fillId="4" borderId="29" xfId="0" applyFill="1" applyBorder="1" applyProtection="1">
      <protection locked="0"/>
    </xf>
    <xf numFmtId="0" fontId="26" fillId="6" borderId="1" xfId="0" quotePrefix="1" applyFont="1" applyFill="1" applyBorder="1" applyAlignment="1" applyProtection="1">
      <alignment horizontal="center"/>
    </xf>
    <xf numFmtId="0" fontId="26" fillId="6" borderId="20" xfId="0" quotePrefix="1" applyFont="1" applyFill="1" applyBorder="1" applyAlignment="1" applyProtection="1">
      <alignment horizontal="center"/>
    </xf>
    <xf numFmtId="0" fontId="26" fillId="6" borderId="13" xfId="0" quotePrefix="1" applyFont="1" applyFill="1" applyBorder="1" applyAlignment="1" applyProtection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10" xfId="3" xr:uid="{A719009F-C23E-4BC4-A44A-634433C37569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107109</xdr:colOff>
      <xdr:row>78</xdr:row>
      <xdr:rowOff>25029</xdr:rowOff>
    </xdr:from>
    <xdr:to>
      <xdr:col>12</xdr:col>
      <xdr:colOff>553131</xdr:colOff>
      <xdr:row>92</xdr:row>
      <xdr:rowOff>18204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46CAA4-5138-4227-984C-C627769B3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9942" y="12386362"/>
          <a:ext cx="3949105" cy="1712543"/>
        </a:xfrm>
        <a:prstGeom prst="rect">
          <a:avLst/>
        </a:prstGeom>
      </xdr:spPr>
    </xdr:pic>
    <xdr:clientData/>
  </xdr:twoCellAnchor>
  <xdr:twoCellAnchor editAs="oneCell">
    <xdr:from>
      <xdr:col>10</xdr:col>
      <xdr:colOff>25736</xdr:colOff>
      <xdr:row>1</xdr:row>
      <xdr:rowOff>141392</xdr:rowOff>
    </xdr:from>
    <xdr:to>
      <xdr:col>13</xdr:col>
      <xdr:colOff>341072</xdr:colOff>
      <xdr:row>6</xdr:row>
      <xdr:rowOff>10582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CA46F7-4A03-422B-8450-01F6845BF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8569" y="300142"/>
          <a:ext cx="2795646" cy="94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17F3-AE16-4EC8-9CEC-35D2C9C22177}">
  <sheetPr codeName="Sheet1">
    <tabColor theme="4" tint="-0.249977111117893"/>
  </sheetPr>
  <dimension ref="A1:BK335"/>
  <sheetViews>
    <sheetView tabSelected="1" topLeftCell="A18" zoomScale="90" zoomScaleNormal="90" zoomScaleSheetLayoutView="90" workbookViewId="0">
      <selection activeCell="F34" sqref="F34"/>
    </sheetView>
  </sheetViews>
  <sheetFormatPr defaultColWidth="8.8203125" defaultRowHeight="12.9" x14ac:dyDescent="0.5"/>
  <cols>
    <col min="1" max="1" width="42.17578125" style="195" customWidth="1"/>
    <col min="2" max="2" width="20.703125" style="7" customWidth="1"/>
    <col min="3" max="3" width="1.5859375" style="4" customWidth="1"/>
    <col min="4" max="4" width="7.41015625" style="14" customWidth="1"/>
    <col min="5" max="5" width="14.8203125" style="4" customWidth="1"/>
    <col min="6" max="6" width="13.17578125" style="4" customWidth="1"/>
    <col min="7" max="7" width="13.1171875" style="4" customWidth="1"/>
    <col min="8" max="8" width="14.703125" style="4" customWidth="1"/>
    <col min="9" max="9" width="16.52734375" style="4" customWidth="1"/>
    <col min="10" max="10" width="8.8203125" style="4"/>
    <col min="11" max="11" width="11.46875" style="4" customWidth="1"/>
    <col min="12" max="12" width="17.41015625" style="4" customWidth="1"/>
    <col min="13" max="13" width="9.3515625" style="4" customWidth="1"/>
    <col min="14" max="14" width="7.5859375" style="7" customWidth="1"/>
    <col min="15" max="15" width="3.17578125" style="195" customWidth="1"/>
    <col min="16" max="16" width="18.5859375" style="195" hidden="1" customWidth="1"/>
    <col min="17" max="17" width="13.41015625" style="195" hidden="1" customWidth="1"/>
    <col min="18" max="18" width="6.5859375" style="195" hidden="1" customWidth="1"/>
    <col min="19" max="19" width="16.8203125" style="195" hidden="1" customWidth="1"/>
    <col min="20" max="21" width="31.17578125" style="195" hidden="1" customWidth="1"/>
    <col min="22" max="29" width="8.8203125" style="195" hidden="1" customWidth="1"/>
    <col min="30" max="30" width="14.41015625" style="195" customWidth="1"/>
    <col min="31" max="31" width="0" style="195" hidden="1" customWidth="1"/>
    <col min="32" max="32" width="24.5859375" style="195" hidden="1" customWidth="1"/>
    <col min="33" max="33" width="7.41015625" style="195" hidden="1" customWidth="1"/>
    <col min="34" max="35" width="10.5859375" style="195" hidden="1" customWidth="1"/>
    <col min="36" max="36" width="11.17578125" style="195" hidden="1" customWidth="1"/>
    <col min="37" max="37" width="0" style="195" hidden="1" customWidth="1"/>
    <col min="38" max="63" width="8.8203125" style="195"/>
    <col min="64" max="16384" width="8.8203125" style="4"/>
  </cols>
  <sheetData>
    <row r="1" spans="2:14" s="195" customFormat="1" x14ac:dyDescent="0.5">
      <c r="B1" s="196"/>
      <c r="D1" s="197"/>
      <c r="N1" s="196"/>
    </row>
    <row r="2" spans="2:14" x14ac:dyDescent="0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7"/>
    </row>
    <row r="3" spans="2:14" ht="28.2" x14ac:dyDescent="1.05">
      <c r="C3" s="31"/>
      <c r="D3" s="32" t="s">
        <v>144</v>
      </c>
      <c r="E3" s="31"/>
      <c r="F3" s="31"/>
      <c r="G3" s="31"/>
      <c r="H3" s="31"/>
      <c r="I3" s="33"/>
      <c r="J3" s="33"/>
      <c r="K3" s="33"/>
      <c r="L3" s="33"/>
      <c r="M3" s="7"/>
    </row>
    <row r="4" spans="2:14" ht="15.6" x14ac:dyDescent="0.6">
      <c r="C4" s="7"/>
      <c r="D4" s="120" t="s">
        <v>145</v>
      </c>
      <c r="E4" s="7"/>
      <c r="F4" s="7"/>
      <c r="G4" s="7"/>
      <c r="H4" s="7"/>
      <c r="I4" s="35"/>
      <c r="J4" s="35"/>
      <c r="K4" s="35"/>
      <c r="L4" s="35"/>
      <c r="M4" s="7"/>
    </row>
    <row r="5" spans="2:14" ht="15.6" x14ac:dyDescent="0.6">
      <c r="C5" s="7"/>
      <c r="D5" s="34"/>
      <c r="E5" s="7"/>
      <c r="F5" s="7"/>
      <c r="G5" s="7"/>
      <c r="H5" s="7"/>
      <c r="I5" s="35"/>
      <c r="J5" s="35"/>
      <c r="K5" s="35"/>
      <c r="L5" s="35"/>
      <c r="M5" s="7"/>
    </row>
    <row r="6" spans="2:14" x14ac:dyDescent="0.5">
      <c r="C6" s="7"/>
      <c r="D6" s="121" t="s">
        <v>146</v>
      </c>
      <c r="E6" s="7"/>
      <c r="F6" s="7"/>
      <c r="G6" s="7"/>
      <c r="H6" s="7"/>
      <c r="I6" s="35"/>
      <c r="J6" s="35"/>
      <c r="K6" s="35"/>
      <c r="L6" s="35"/>
      <c r="M6" s="7"/>
    </row>
    <row r="7" spans="2:14" x14ac:dyDescent="0.5">
      <c r="C7" s="7"/>
      <c r="D7" s="173" t="s">
        <v>151</v>
      </c>
      <c r="E7" s="7"/>
      <c r="F7" s="7"/>
      <c r="G7" s="7"/>
      <c r="H7" s="7"/>
      <c r="I7" s="35"/>
      <c r="J7" s="35"/>
      <c r="K7" s="35"/>
      <c r="L7" s="35"/>
      <c r="M7" s="7"/>
    </row>
    <row r="8" spans="2:14" x14ac:dyDescent="0.5">
      <c r="C8" s="7"/>
      <c r="D8" s="36" t="s">
        <v>147</v>
      </c>
      <c r="E8" s="37"/>
      <c r="F8" s="7"/>
      <c r="G8" s="7"/>
      <c r="H8" s="7"/>
      <c r="I8" s="38"/>
      <c r="J8" s="39"/>
      <c r="K8" s="39"/>
      <c r="L8" s="39"/>
      <c r="M8" s="7"/>
    </row>
    <row r="9" spans="2:14" x14ac:dyDescent="0.5">
      <c r="C9" s="7"/>
      <c r="D9" s="36" t="s">
        <v>156</v>
      </c>
      <c r="E9" s="37"/>
      <c r="F9" s="7"/>
      <c r="G9" s="7"/>
      <c r="H9" s="7"/>
      <c r="I9" s="38"/>
      <c r="J9" s="39"/>
      <c r="K9" s="39"/>
      <c r="L9" s="39"/>
      <c r="M9" s="7"/>
    </row>
    <row r="10" spans="2:14" x14ac:dyDescent="0.5">
      <c r="C10" s="7"/>
      <c r="D10" s="36"/>
      <c r="E10" s="37"/>
      <c r="F10" s="7"/>
      <c r="G10" s="7"/>
      <c r="H10" s="7"/>
      <c r="I10" s="38"/>
      <c r="J10" s="39"/>
      <c r="K10" s="39"/>
      <c r="L10" s="39"/>
      <c r="M10" s="7"/>
    </row>
    <row r="11" spans="2:14" x14ac:dyDescent="0.5">
      <c r="C11" s="7"/>
      <c r="D11" s="40" t="s">
        <v>18</v>
      </c>
      <c r="E11" s="146"/>
      <c r="F11" s="147"/>
      <c r="G11" s="148"/>
      <c r="H11" s="38" t="s">
        <v>108</v>
      </c>
      <c r="I11" s="180"/>
      <c r="J11" s="181"/>
      <c r="K11" s="182"/>
      <c r="M11" s="7"/>
    </row>
    <row r="12" spans="2:14" x14ac:dyDescent="0.5">
      <c r="C12" s="7"/>
      <c r="D12" s="40" t="s">
        <v>107</v>
      </c>
      <c r="E12" s="146"/>
      <c r="F12" s="147"/>
      <c r="G12" s="148"/>
      <c r="H12" s="38" t="s">
        <v>10</v>
      </c>
      <c r="I12" s="180"/>
      <c r="J12" s="181"/>
      <c r="K12" s="182"/>
      <c r="M12" s="7"/>
    </row>
    <row r="13" spans="2:14" x14ac:dyDescent="0.5">
      <c r="C13" s="7"/>
      <c r="D13" s="40" t="s">
        <v>85</v>
      </c>
      <c r="E13" s="146"/>
      <c r="F13" s="147"/>
      <c r="G13" s="148"/>
      <c r="H13" s="38" t="s">
        <v>19</v>
      </c>
      <c r="I13" s="180"/>
      <c r="J13" s="181"/>
      <c r="K13" s="182"/>
      <c r="M13" s="7"/>
    </row>
    <row r="14" spans="2:14" ht="25.8" customHeight="1" x14ac:dyDescent="0.5">
      <c r="C14" s="7"/>
      <c r="D14" s="40" t="s">
        <v>20</v>
      </c>
      <c r="E14" s="146"/>
      <c r="F14" s="147"/>
      <c r="G14" s="148"/>
      <c r="H14" s="41" t="s">
        <v>21</v>
      </c>
      <c r="I14" s="180"/>
      <c r="J14" s="181"/>
      <c r="K14" s="182"/>
      <c r="M14" s="7"/>
    </row>
    <row r="15" spans="2:14" ht="25.8" customHeight="1" x14ac:dyDescent="0.5">
      <c r="C15" s="7"/>
      <c r="D15" s="40" t="s">
        <v>22</v>
      </c>
      <c r="E15" s="146"/>
      <c r="F15" s="147"/>
      <c r="G15" s="148"/>
      <c r="H15" s="41" t="s">
        <v>23</v>
      </c>
      <c r="I15" s="180"/>
      <c r="J15" s="181"/>
      <c r="K15" s="182"/>
      <c r="M15" s="7"/>
    </row>
    <row r="16" spans="2:14" x14ac:dyDescent="0.5">
      <c r="C16" s="7"/>
      <c r="D16" s="29"/>
      <c r="E16" s="7"/>
      <c r="F16" s="7"/>
      <c r="G16" s="7"/>
      <c r="H16" s="7"/>
      <c r="I16" s="7"/>
      <c r="J16" s="7"/>
      <c r="K16" s="7"/>
      <c r="L16" s="7"/>
      <c r="M16" s="7"/>
    </row>
    <row r="17" spans="3:37" ht="23.1" x14ac:dyDescent="0.85">
      <c r="C17" s="7"/>
      <c r="D17" s="186" t="s">
        <v>159</v>
      </c>
      <c r="E17" s="28" t="s">
        <v>163</v>
      </c>
      <c r="F17" s="7"/>
      <c r="G17" s="7"/>
      <c r="H17" s="7"/>
      <c r="I17" s="7"/>
      <c r="J17" s="7"/>
      <c r="K17" s="7"/>
      <c r="N17" s="4"/>
    </row>
    <row r="18" spans="3:37" ht="13.5" customHeight="1" thickBot="1" x14ac:dyDescent="0.9">
      <c r="C18" s="7"/>
      <c r="D18" s="186"/>
      <c r="E18" s="28"/>
      <c r="F18" s="7"/>
      <c r="G18" s="7"/>
      <c r="H18" s="7"/>
      <c r="I18" s="7"/>
      <c r="J18" s="7"/>
      <c r="K18" s="7"/>
      <c r="L18" s="143" t="s">
        <v>162</v>
      </c>
      <c r="M18" s="143"/>
      <c r="N18" s="143"/>
    </row>
    <row r="19" spans="3:37" ht="13.2" thickBot="1" x14ac:dyDescent="0.55000000000000004">
      <c r="C19" s="7"/>
      <c r="D19" s="187"/>
      <c r="E19" s="50"/>
      <c r="F19" s="50"/>
      <c r="G19" s="50"/>
      <c r="H19" s="50"/>
      <c r="I19" s="50"/>
      <c r="J19" s="50"/>
      <c r="K19" s="51"/>
      <c r="L19" s="7"/>
      <c r="M19" s="7"/>
    </row>
    <row r="20" spans="3:37" x14ac:dyDescent="0.5">
      <c r="C20" s="7"/>
      <c r="D20" s="188"/>
      <c r="E20" s="158" t="s">
        <v>148</v>
      </c>
      <c r="F20" s="159"/>
      <c r="G20" s="160"/>
      <c r="H20" s="7"/>
      <c r="I20" s="46" t="s">
        <v>137</v>
      </c>
      <c r="J20" s="7"/>
      <c r="K20" s="53"/>
      <c r="L20" s="7"/>
      <c r="M20" s="7"/>
    </row>
    <row r="21" spans="3:37" x14ac:dyDescent="0.5">
      <c r="C21" s="7"/>
      <c r="D21" s="188"/>
      <c r="E21" s="10"/>
      <c r="F21" s="144" t="s">
        <v>136</v>
      </c>
      <c r="G21" s="145"/>
      <c r="H21" s="6"/>
      <c r="I21" s="7"/>
      <c r="J21" s="7"/>
      <c r="K21" s="53"/>
      <c r="L21" s="7"/>
      <c r="M21" s="7"/>
    </row>
    <row r="22" spans="3:37" x14ac:dyDescent="0.5">
      <c r="C22" s="7"/>
      <c r="D22" s="188"/>
      <c r="E22" s="10"/>
      <c r="F22" s="42" t="s">
        <v>3</v>
      </c>
      <c r="G22" s="125" t="s">
        <v>25</v>
      </c>
      <c r="H22" s="7"/>
      <c r="I22" s="30"/>
      <c r="J22" s="7"/>
      <c r="K22" s="53"/>
      <c r="L22" s="7"/>
      <c r="M22" s="7"/>
    </row>
    <row r="23" spans="3:37" x14ac:dyDescent="0.5">
      <c r="C23" s="7"/>
      <c r="D23" s="188"/>
      <c r="E23" s="123" t="s">
        <v>1</v>
      </c>
      <c r="F23" s="16"/>
      <c r="G23" s="21"/>
      <c r="H23" s="7"/>
      <c r="I23" s="15">
        <f>+(F23*20.4)+(G23)*2.5</f>
        <v>0</v>
      </c>
      <c r="J23" s="7" t="s">
        <v>68</v>
      </c>
      <c r="K23" s="53"/>
      <c r="L23" s="7"/>
      <c r="M23" s="7"/>
    </row>
    <row r="24" spans="3:37" x14ac:dyDescent="0.5">
      <c r="C24" s="7"/>
      <c r="D24" s="188"/>
      <c r="E24" s="123" t="s">
        <v>2</v>
      </c>
      <c r="F24" s="16"/>
      <c r="G24" s="21"/>
      <c r="H24" s="7"/>
      <c r="I24" s="15">
        <f>+(F24*12.22)+(G24)*4.1</f>
        <v>0</v>
      </c>
      <c r="J24" s="7" t="s">
        <v>69</v>
      </c>
      <c r="K24" s="53"/>
      <c r="L24" s="7"/>
      <c r="M24" s="7"/>
    </row>
    <row r="25" spans="3:37" ht="15.6" x14ac:dyDescent="0.6">
      <c r="C25" s="7"/>
      <c r="D25" s="188"/>
      <c r="E25" s="274" t="s">
        <v>15</v>
      </c>
      <c r="F25" s="273"/>
      <c r="G25" s="275"/>
      <c r="H25" s="7"/>
      <c r="I25" s="7"/>
      <c r="J25" s="7"/>
      <c r="K25" s="53"/>
      <c r="L25" s="7"/>
      <c r="M25" s="7"/>
    </row>
    <row r="26" spans="3:37" ht="13.2" thickBot="1" x14ac:dyDescent="0.55000000000000004">
      <c r="C26" s="7"/>
      <c r="D26" s="188"/>
      <c r="E26" s="9" t="s">
        <v>0</v>
      </c>
      <c r="F26" s="126"/>
      <c r="G26" s="272"/>
      <c r="H26" s="7"/>
      <c r="I26" s="15">
        <f>+((F23*20.4)*2.5)+((F24*12.22)*4.1)+(G23*2.5)+(G24*4.1)</f>
        <v>0</v>
      </c>
      <c r="J26" s="7" t="s">
        <v>64</v>
      </c>
      <c r="K26" s="53"/>
      <c r="L26" s="7"/>
      <c r="M26" s="7"/>
      <c r="AE26" s="198" t="s">
        <v>109</v>
      </c>
      <c r="AF26" s="199"/>
      <c r="AG26" s="199"/>
      <c r="AH26" s="199"/>
      <c r="AI26" s="199"/>
      <c r="AJ26" s="199"/>
      <c r="AK26" s="200"/>
    </row>
    <row r="27" spans="3:37" ht="13.2" thickBot="1" x14ac:dyDescent="0.55000000000000004">
      <c r="C27" s="7"/>
      <c r="D27" s="188"/>
      <c r="E27" s="29"/>
      <c r="F27" s="29"/>
      <c r="G27" s="29"/>
      <c r="H27" s="7"/>
      <c r="I27" s="8"/>
      <c r="J27" s="7"/>
      <c r="K27" s="53"/>
      <c r="L27" s="7"/>
      <c r="M27" s="7"/>
      <c r="AE27" s="201"/>
      <c r="AF27" s="196"/>
      <c r="AG27" s="196"/>
      <c r="AH27" s="196"/>
      <c r="AI27" s="196"/>
      <c r="AJ27" s="196"/>
      <c r="AK27" s="202"/>
    </row>
    <row r="28" spans="3:37" ht="15.6" x14ac:dyDescent="0.6">
      <c r="C28" s="7"/>
      <c r="D28" s="188"/>
      <c r="E28" s="133" t="s">
        <v>127</v>
      </c>
      <c r="F28" s="134"/>
      <c r="G28" s="135"/>
      <c r="H28" s="7"/>
      <c r="I28" s="8"/>
      <c r="J28" s="7"/>
      <c r="K28" s="53"/>
      <c r="L28" s="7"/>
      <c r="M28" s="7"/>
      <c r="AE28" s="201"/>
      <c r="AF28" s="196"/>
      <c r="AG28" s="196"/>
      <c r="AH28" s="196"/>
      <c r="AI28" s="196"/>
      <c r="AJ28" s="196"/>
      <c r="AK28" s="202"/>
    </row>
    <row r="29" spans="3:37" ht="13.2" thickBot="1" x14ac:dyDescent="0.55000000000000004">
      <c r="C29" s="7"/>
      <c r="D29" s="188"/>
      <c r="E29" s="124" t="s">
        <v>26</v>
      </c>
      <c r="F29" s="23"/>
      <c r="G29" s="22"/>
      <c r="H29" s="7"/>
      <c r="I29" s="110">
        <f>+(F29*50)+G29</f>
        <v>0</v>
      </c>
      <c r="J29" s="7" t="s">
        <v>120</v>
      </c>
      <c r="K29" s="53"/>
      <c r="L29" s="7"/>
      <c r="M29" s="7"/>
      <c r="AE29" s="203"/>
      <c r="AF29" s="196"/>
      <c r="AG29" s="196"/>
      <c r="AH29" s="196"/>
      <c r="AI29" s="196"/>
      <c r="AJ29" s="196"/>
      <c r="AK29" s="202"/>
    </row>
    <row r="30" spans="3:37" ht="13.2" thickBot="1" x14ac:dyDescent="0.55000000000000004">
      <c r="C30" s="7"/>
      <c r="D30" s="188"/>
      <c r="E30" s="7"/>
      <c r="F30" s="7"/>
      <c r="G30" s="7"/>
      <c r="H30" s="7"/>
      <c r="I30" s="7"/>
      <c r="J30" s="7"/>
      <c r="K30" s="53"/>
      <c r="L30" s="7"/>
      <c r="M30" s="7"/>
      <c r="AE30" s="203"/>
      <c r="AF30" s="196"/>
      <c r="AG30" s="196"/>
      <c r="AH30" s="196"/>
      <c r="AI30" s="196"/>
      <c r="AJ30" s="196"/>
      <c r="AK30" s="202"/>
    </row>
    <row r="31" spans="3:37" ht="13.5" customHeight="1" x14ac:dyDescent="0.75">
      <c r="C31" s="7"/>
      <c r="D31" s="188"/>
      <c r="E31" s="162" t="s">
        <v>149</v>
      </c>
      <c r="F31" s="163"/>
      <c r="G31" s="164"/>
      <c r="H31" s="7"/>
      <c r="I31" s="7"/>
      <c r="J31" s="7"/>
      <c r="K31" s="53"/>
      <c r="L31" s="7"/>
      <c r="M31" s="7"/>
      <c r="S31" s="204"/>
      <c r="AE31" s="203"/>
      <c r="AF31" s="205" t="s">
        <v>49</v>
      </c>
      <c r="AG31" s="196"/>
      <c r="AH31" s="196"/>
      <c r="AI31" s="196"/>
      <c r="AJ31" s="196"/>
      <c r="AK31" s="202"/>
    </row>
    <row r="32" spans="3:37" x14ac:dyDescent="0.5">
      <c r="C32" s="7"/>
      <c r="D32" s="188"/>
      <c r="E32" s="10"/>
      <c r="F32" s="144" t="s">
        <v>136</v>
      </c>
      <c r="G32" s="145"/>
      <c r="H32" s="6"/>
      <c r="I32" s="7"/>
      <c r="J32" s="7"/>
      <c r="K32" s="53"/>
      <c r="L32" s="7"/>
      <c r="M32" s="7"/>
      <c r="AE32" s="203"/>
      <c r="AF32" s="206" t="s">
        <v>78</v>
      </c>
      <c r="AG32" s="207" t="s">
        <v>79</v>
      </c>
      <c r="AH32" s="208" t="s">
        <v>75</v>
      </c>
      <c r="AI32" s="208" t="s">
        <v>76</v>
      </c>
      <c r="AJ32" s="208" t="s">
        <v>77</v>
      </c>
      <c r="AK32" s="202"/>
    </row>
    <row r="33" spans="3:37" x14ac:dyDescent="0.5">
      <c r="C33" s="7"/>
      <c r="D33" s="188"/>
      <c r="E33" s="10"/>
      <c r="F33" s="42" t="s">
        <v>3</v>
      </c>
      <c r="G33" s="48" t="s">
        <v>25</v>
      </c>
      <c r="H33" s="7"/>
      <c r="I33" s="7"/>
      <c r="J33" s="7"/>
      <c r="K33" s="53"/>
      <c r="L33" s="7"/>
      <c r="M33" s="7"/>
      <c r="AE33" s="203"/>
      <c r="AF33" s="209" t="s">
        <v>80</v>
      </c>
      <c r="AG33" s="209">
        <v>5</v>
      </c>
      <c r="AH33" s="210">
        <v>65</v>
      </c>
      <c r="AI33" s="210">
        <f t="shared" ref="AI33:AI39" si="0">+AJ33*"1.4"</f>
        <v>45.5</v>
      </c>
      <c r="AJ33" s="210">
        <v>32.5</v>
      </c>
      <c r="AK33" s="202"/>
    </row>
    <row r="34" spans="3:37" x14ac:dyDescent="0.5">
      <c r="C34" s="7"/>
      <c r="D34" s="188"/>
      <c r="E34" s="123" t="s">
        <v>5</v>
      </c>
      <c r="F34" s="16"/>
      <c r="G34" s="21"/>
      <c r="H34" s="7"/>
      <c r="I34" s="15">
        <f>+(F34*23.02)+G34</f>
        <v>0</v>
      </c>
      <c r="J34" s="7" t="s">
        <v>65</v>
      </c>
      <c r="K34" s="53"/>
      <c r="L34" s="7"/>
      <c r="M34" s="7"/>
      <c r="AE34" s="203"/>
      <c r="AF34" s="209" t="s">
        <v>80</v>
      </c>
      <c r="AG34" s="209">
        <v>55</v>
      </c>
      <c r="AH34" s="210">
        <v>55</v>
      </c>
      <c r="AI34" s="210">
        <f t="shared" si="0"/>
        <v>38.5</v>
      </c>
      <c r="AJ34" s="210">
        <v>27.5</v>
      </c>
      <c r="AK34" s="202"/>
    </row>
    <row r="35" spans="3:37" x14ac:dyDescent="0.5">
      <c r="C35" s="7"/>
      <c r="D35" s="188"/>
      <c r="E35" s="123" t="s">
        <v>6</v>
      </c>
      <c r="F35" s="16"/>
      <c r="G35" s="21"/>
      <c r="H35" s="7"/>
      <c r="I35" s="15">
        <f>+(F35*35.51)+G35</f>
        <v>0</v>
      </c>
      <c r="J35" s="7" t="s">
        <v>66</v>
      </c>
      <c r="K35" s="53"/>
      <c r="L35" s="7"/>
      <c r="M35" s="7"/>
      <c r="AE35" s="203"/>
      <c r="AF35" s="209" t="s">
        <v>80</v>
      </c>
      <c r="AG35" s="209">
        <v>265</v>
      </c>
      <c r="AH35" s="210">
        <v>40</v>
      </c>
      <c r="AI35" s="210">
        <f t="shared" si="0"/>
        <v>28</v>
      </c>
      <c r="AJ35" s="210">
        <v>20</v>
      </c>
      <c r="AK35" s="202"/>
    </row>
    <row r="36" spans="3:37" x14ac:dyDescent="0.5">
      <c r="C36" s="7"/>
      <c r="D36" s="188"/>
      <c r="E36" s="123" t="s">
        <v>128</v>
      </c>
      <c r="F36" s="113"/>
      <c r="G36" s="114"/>
      <c r="H36" s="7"/>
      <c r="I36" s="15">
        <f>+(F36*14)+G36</f>
        <v>0</v>
      </c>
      <c r="J36" s="7" t="s">
        <v>129</v>
      </c>
      <c r="K36" s="53"/>
      <c r="L36" s="7"/>
      <c r="M36" s="7"/>
      <c r="AE36" s="203"/>
      <c r="AF36" s="209"/>
      <c r="AG36" s="209"/>
      <c r="AH36" s="210"/>
      <c r="AI36" s="210"/>
      <c r="AJ36" s="210"/>
      <c r="AK36" s="202"/>
    </row>
    <row r="37" spans="3:37" ht="13.2" thickBot="1" x14ac:dyDescent="0.55000000000000004">
      <c r="C37" s="7"/>
      <c r="D37" s="188"/>
      <c r="E37" s="124" t="s">
        <v>50</v>
      </c>
      <c r="F37" s="23"/>
      <c r="G37" s="22"/>
      <c r="H37" s="7"/>
      <c r="I37" s="15">
        <f>+(F37*48.03)+G37</f>
        <v>0</v>
      </c>
      <c r="J37" s="7" t="s">
        <v>67</v>
      </c>
      <c r="K37" s="53"/>
      <c r="L37" s="7"/>
      <c r="M37" s="7"/>
      <c r="S37" s="204"/>
      <c r="AE37" s="203"/>
      <c r="AF37" s="209" t="s">
        <v>81</v>
      </c>
      <c r="AG37" s="209">
        <v>5</v>
      </c>
      <c r="AH37" s="210">
        <v>75</v>
      </c>
      <c r="AI37" s="210">
        <f t="shared" si="0"/>
        <v>52.5</v>
      </c>
      <c r="AJ37" s="210">
        <v>37.5</v>
      </c>
      <c r="AK37" s="202"/>
    </row>
    <row r="38" spans="3:37" ht="13.2" thickBot="1" x14ac:dyDescent="0.55000000000000004">
      <c r="C38" s="7"/>
      <c r="D38" s="189"/>
      <c r="E38" s="54"/>
      <c r="F38" s="54"/>
      <c r="G38" s="54"/>
      <c r="H38" s="54"/>
      <c r="I38" s="165"/>
      <c r="J38" s="54"/>
      <c r="K38" s="55"/>
      <c r="L38" s="7"/>
      <c r="M38" s="7"/>
      <c r="S38" s="204"/>
      <c r="AE38" s="203"/>
      <c r="AF38" s="209"/>
      <c r="AG38" s="209"/>
      <c r="AH38" s="210"/>
      <c r="AI38" s="210"/>
      <c r="AJ38" s="210"/>
      <c r="AK38" s="202"/>
    </row>
    <row r="39" spans="3:37" ht="13.2" thickBot="1" x14ac:dyDescent="0.55000000000000004">
      <c r="C39" s="7"/>
      <c r="D39" s="178"/>
      <c r="E39" s="50"/>
      <c r="F39" s="50"/>
      <c r="G39" s="50"/>
      <c r="H39" s="50"/>
      <c r="I39" s="50"/>
      <c r="J39" s="7"/>
      <c r="K39" s="7"/>
      <c r="L39" s="7"/>
      <c r="M39" s="7"/>
      <c r="S39" s="204"/>
      <c r="AE39" s="203"/>
      <c r="AF39" s="209" t="s">
        <v>81</v>
      </c>
      <c r="AG39" s="209">
        <v>53</v>
      </c>
      <c r="AH39" s="210">
        <v>65</v>
      </c>
      <c r="AI39" s="210">
        <f t="shared" si="0"/>
        <v>45.5</v>
      </c>
      <c r="AJ39" s="210">
        <v>32.5</v>
      </c>
      <c r="AK39" s="202"/>
    </row>
    <row r="40" spans="3:37" x14ac:dyDescent="0.5">
      <c r="C40" s="7"/>
      <c r="D40" s="187"/>
      <c r="E40" s="50"/>
      <c r="F40" s="50"/>
      <c r="G40" s="50"/>
      <c r="H40" s="50"/>
      <c r="I40" s="50"/>
      <c r="J40" s="50"/>
      <c r="K40" s="51"/>
      <c r="L40" s="7"/>
      <c r="M40" s="7"/>
      <c r="S40" s="204"/>
      <c r="AE40" s="203"/>
      <c r="AF40" s="211"/>
      <c r="AG40" s="211"/>
      <c r="AH40" s="212"/>
      <c r="AI40" s="212"/>
      <c r="AJ40" s="212"/>
      <c r="AK40" s="202"/>
    </row>
    <row r="41" spans="3:37" ht="18.3" x14ac:dyDescent="0.7">
      <c r="C41" s="7"/>
      <c r="D41" s="185" t="s">
        <v>24</v>
      </c>
      <c r="E41" s="166" t="s">
        <v>158</v>
      </c>
      <c r="F41" s="166"/>
      <c r="G41" s="7"/>
      <c r="H41" s="7"/>
      <c r="I41" s="7"/>
      <c r="J41" s="7"/>
      <c r="K41" s="53"/>
      <c r="L41" s="7"/>
      <c r="M41" s="7"/>
      <c r="S41" s="204"/>
      <c r="AE41" s="203"/>
      <c r="AF41" s="196"/>
      <c r="AG41" s="196"/>
      <c r="AH41" s="196"/>
      <c r="AI41" s="196"/>
      <c r="AJ41" s="196"/>
      <c r="AK41" s="202"/>
    </row>
    <row r="42" spans="3:37" x14ac:dyDescent="0.5">
      <c r="C42" s="7"/>
      <c r="D42" s="188"/>
      <c r="E42" s="7"/>
      <c r="F42" s="7"/>
      <c r="G42" s="52">
        <f>+((((F23*20.4)*2.5))+(G23*2.5)+((F24*12.22)*4.1)+(G24*4.1)+(G26)+(F29*50)+(G29))/200</f>
        <v>0</v>
      </c>
      <c r="H42" s="7" t="s">
        <v>106</v>
      </c>
      <c r="I42" s="7"/>
      <c r="J42" s="7"/>
      <c r="K42" s="53"/>
      <c r="L42" s="7"/>
      <c r="M42" s="7"/>
      <c r="AE42" s="203"/>
      <c r="AF42" s="196"/>
      <c r="AG42" s="196"/>
      <c r="AH42" s="196"/>
      <c r="AI42" s="196"/>
      <c r="AJ42" s="196"/>
      <c r="AK42" s="202"/>
    </row>
    <row r="43" spans="3:37" x14ac:dyDescent="0.5">
      <c r="C43" s="7"/>
      <c r="D43" s="188"/>
      <c r="E43" s="7"/>
      <c r="F43" s="7"/>
      <c r="G43" s="1">
        <f>+G42/3.068</f>
        <v>0</v>
      </c>
      <c r="H43" s="7" t="s">
        <v>29</v>
      </c>
      <c r="I43" s="7"/>
      <c r="J43" s="7"/>
      <c r="K43" s="53"/>
      <c r="L43" s="7"/>
      <c r="M43" s="7"/>
      <c r="AE43" s="203"/>
      <c r="AF43" s="196"/>
      <c r="AG43" s="196"/>
      <c r="AH43" s="196"/>
      <c r="AI43" s="196"/>
      <c r="AJ43" s="196"/>
      <c r="AK43" s="202"/>
    </row>
    <row r="44" spans="3:37" hidden="1" x14ac:dyDescent="0.5">
      <c r="C44" s="7"/>
      <c r="D44" s="188"/>
      <c r="E44" s="7"/>
      <c r="F44" s="7"/>
      <c r="G44" s="58"/>
      <c r="H44" s="7"/>
      <c r="I44" s="7"/>
      <c r="J44" s="7"/>
      <c r="K44" s="53"/>
      <c r="L44" s="7"/>
      <c r="M44" s="7"/>
      <c r="AE44" s="203"/>
      <c r="AF44" s="211"/>
      <c r="AG44" s="213"/>
      <c r="AH44" s="196"/>
      <c r="AI44" s="212"/>
      <c r="AJ44" s="212"/>
      <c r="AK44" s="202"/>
    </row>
    <row r="45" spans="3:37" hidden="1" x14ac:dyDescent="0.5">
      <c r="C45" s="7"/>
      <c r="D45" s="188"/>
      <c r="E45" s="7"/>
      <c r="F45" s="7"/>
      <c r="G45" s="110">
        <f>128*29</f>
        <v>3712</v>
      </c>
      <c r="H45" s="7" t="s">
        <v>30</v>
      </c>
      <c r="I45" s="7"/>
      <c r="J45" s="7"/>
      <c r="K45" s="53"/>
      <c r="L45" s="7"/>
      <c r="M45" s="7"/>
      <c r="AE45" s="203"/>
      <c r="AF45" s="196"/>
      <c r="AG45" s="196"/>
      <c r="AH45" s="196"/>
      <c r="AI45" s="196"/>
      <c r="AJ45" s="196"/>
      <c r="AK45" s="202"/>
    </row>
    <row r="46" spans="3:37" hidden="1" x14ac:dyDescent="0.5">
      <c r="C46" s="7"/>
      <c r="D46" s="188"/>
      <c r="E46" s="7"/>
      <c r="F46" s="7"/>
      <c r="G46" s="15">
        <f>+G45*G43</f>
        <v>0</v>
      </c>
      <c r="H46" s="7" t="s">
        <v>31</v>
      </c>
      <c r="I46" s="7"/>
      <c r="J46" s="7"/>
      <c r="K46" s="53"/>
      <c r="L46" s="7"/>
      <c r="M46" s="7"/>
      <c r="AE46" s="203"/>
      <c r="AF46" s="196"/>
      <c r="AG46" s="196"/>
      <c r="AH46" s="196"/>
      <c r="AI46" s="196"/>
      <c r="AJ46" s="196"/>
      <c r="AK46" s="202"/>
    </row>
    <row r="47" spans="3:37" hidden="1" x14ac:dyDescent="0.5">
      <c r="C47" s="7"/>
      <c r="D47" s="188"/>
      <c r="E47" s="7"/>
      <c r="F47" s="7"/>
      <c r="G47" s="15">
        <f>+G46/30</f>
        <v>0</v>
      </c>
      <c r="H47" s="7" t="s">
        <v>32</v>
      </c>
      <c r="I47" s="7"/>
      <c r="J47" s="7"/>
      <c r="K47" s="53"/>
      <c r="L47" s="7"/>
      <c r="M47" s="7"/>
      <c r="AE47" s="203"/>
      <c r="AF47" s="196"/>
      <c r="AG47" s="196"/>
      <c r="AH47" s="196"/>
      <c r="AI47" s="196"/>
      <c r="AJ47" s="196"/>
      <c r="AK47" s="202"/>
    </row>
    <row r="48" spans="3:37" ht="13.2" thickBot="1" x14ac:dyDescent="0.55000000000000004">
      <c r="C48" s="7"/>
      <c r="D48" s="189"/>
      <c r="E48" s="54"/>
      <c r="F48" s="54"/>
      <c r="G48" s="165"/>
      <c r="H48" s="54"/>
      <c r="I48" s="54"/>
      <c r="J48" s="54"/>
      <c r="K48" s="55"/>
      <c r="L48" s="7"/>
      <c r="M48" s="7"/>
      <c r="AE48" s="203"/>
      <c r="AF48" s="196"/>
      <c r="AG48" s="196"/>
      <c r="AH48" s="196"/>
      <c r="AI48" s="196"/>
      <c r="AJ48" s="196"/>
      <c r="AK48" s="202"/>
    </row>
    <row r="49" spans="3:37" ht="13.2" thickBot="1" x14ac:dyDescent="0.55000000000000004">
      <c r="C49" s="7"/>
      <c r="D49" s="30"/>
      <c r="E49" s="7"/>
      <c r="F49" s="7"/>
      <c r="G49" s="8"/>
      <c r="H49" s="7"/>
      <c r="I49" s="7"/>
      <c r="J49" s="7"/>
      <c r="K49" s="7"/>
      <c r="L49" s="7"/>
      <c r="M49" s="7"/>
      <c r="AE49" s="203"/>
      <c r="AF49" s="196"/>
      <c r="AG49" s="196"/>
      <c r="AH49" s="196"/>
      <c r="AI49" s="196"/>
      <c r="AJ49" s="196"/>
      <c r="AK49" s="202"/>
    </row>
    <row r="50" spans="3:37" ht="12.9" customHeight="1" x14ac:dyDescent="0.75">
      <c r="C50" s="7"/>
      <c r="D50" s="187"/>
      <c r="E50" s="50"/>
      <c r="F50" s="50"/>
      <c r="G50" s="167"/>
      <c r="H50" s="50"/>
      <c r="I50" s="50"/>
      <c r="J50" s="50"/>
      <c r="K50" s="51"/>
      <c r="L50" s="7"/>
      <c r="M50" s="7"/>
      <c r="AE50" s="203"/>
      <c r="AF50" s="205" t="s">
        <v>104</v>
      </c>
      <c r="AG50" s="196"/>
      <c r="AH50" s="196"/>
      <c r="AI50" s="196"/>
      <c r="AJ50" s="196"/>
      <c r="AK50" s="202"/>
    </row>
    <row r="51" spans="3:37" ht="18.3" x14ac:dyDescent="0.7">
      <c r="C51" s="7"/>
      <c r="D51" s="185" t="s">
        <v>33</v>
      </c>
      <c r="E51" s="7" t="s">
        <v>142</v>
      </c>
      <c r="F51" s="7"/>
      <c r="G51" s="7"/>
      <c r="H51" s="7"/>
      <c r="I51" s="7"/>
      <c r="J51" s="7"/>
      <c r="K51" s="53"/>
      <c r="L51" s="7"/>
      <c r="M51" s="7"/>
      <c r="AE51" s="203"/>
      <c r="AF51" s="206" t="s">
        <v>78</v>
      </c>
      <c r="AG51" s="207" t="s">
        <v>79</v>
      </c>
      <c r="AH51" s="208" t="s">
        <v>75</v>
      </c>
      <c r="AI51" s="208" t="s">
        <v>76</v>
      </c>
      <c r="AJ51" s="208" t="s">
        <v>77</v>
      </c>
      <c r="AK51" s="202"/>
    </row>
    <row r="52" spans="3:37" ht="13.2" thickBot="1" x14ac:dyDescent="0.55000000000000004">
      <c r="C52" s="7"/>
      <c r="D52" s="190"/>
      <c r="E52" s="7"/>
      <c r="F52" s="30"/>
      <c r="G52" s="59"/>
      <c r="H52" s="37"/>
      <c r="I52" s="7"/>
      <c r="J52" s="7"/>
      <c r="K52" s="53"/>
      <c r="L52" s="7"/>
      <c r="M52" s="7"/>
      <c r="AE52" s="203"/>
      <c r="AF52" s="209" t="s">
        <v>70</v>
      </c>
      <c r="AG52" s="214">
        <v>55</v>
      </c>
      <c r="AH52" s="210">
        <v>22.72</v>
      </c>
      <c r="AI52" s="210">
        <f t="shared" ref="AI52" si="1">+AJ52*1.2</f>
        <v>18.18</v>
      </c>
      <c r="AJ52" s="210">
        <v>15.15</v>
      </c>
      <c r="AK52" s="202"/>
    </row>
    <row r="53" spans="3:37" x14ac:dyDescent="0.5">
      <c r="C53" s="7"/>
      <c r="D53" s="188"/>
      <c r="E53" s="61" t="s">
        <v>150</v>
      </c>
      <c r="F53" s="130" t="s">
        <v>125</v>
      </c>
      <c r="G53" s="24"/>
      <c r="H53" s="7" t="s">
        <v>124</v>
      </c>
      <c r="I53" s="7"/>
      <c r="J53" s="7"/>
      <c r="K53" s="53"/>
      <c r="L53" s="7"/>
      <c r="M53" s="7"/>
      <c r="P53" s="215">
        <v>1</v>
      </c>
      <c r="Q53" s="216"/>
      <c r="R53" s="216"/>
      <c r="S53" s="216">
        <v>2</v>
      </c>
      <c r="T53" s="216"/>
      <c r="U53" s="217">
        <v>3</v>
      </c>
      <c r="V53" s="218"/>
      <c r="W53" s="218"/>
      <c r="X53" s="219">
        <v>3</v>
      </c>
      <c r="Y53" s="218"/>
      <c r="Z53" s="218"/>
      <c r="AA53" s="218"/>
      <c r="AB53" s="218"/>
      <c r="AC53" s="218"/>
      <c r="AE53" s="203"/>
      <c r="AF53" s="209" t="s">
        <v>70</v>
      </c>
      <c r="AG53" s="214">
        <v>265</v>
      </c>
      <c r="AH53" s="210">
        <v>20.91</v>
      </c>
      <c r="AI53" s="210">
        <f>+AJ53*1.2</f>
        <v>17.099999999999998</v>
      </c>
      <c r="AJ53" s="210">
        <v>14.25</v>
      </c>
      <c r="AK53" s="202"/>
    </row>
    <row r="54" spans="3:37" x14ac:dyDescent="0.5">
      <c r="C54" s="7"/>
      <c r="D54" s="188"/>
      <c r="E54" s="7"/>
      <c r="F54" s="131"/>
      <c r="G54" s="24"/>
      <c r="H54" s="7" t="s">
        <v>121</v>
      </c>
      <c r="I54" s="7"/>
      <c r="J54" s="7"/>
      <c r="K54" s="53"/>
      <c r="L54" s="7"/>
      <c r="M54" s="7"/>
      <c r="P54" s="220"/>
      <c r="Q54" s="221"/>
      <c r="R54" s="221"/>
      <c r="S54" s="221"/>
      <c r="T54" s="222"/>
      <c r="U54" s="223"/>
      <c r="V54" s="218"/>
      <c r="W54" s="218"/>
      <c r="X54" s="224"/>
      <c r="Y54" s="218"/>
      <c r="Z54" s="218"/>
      <c r="AA54" s="218"/>
      <c r="AB54" s="218"/>
      <c r="AC54" s="218"/>
      <c r="AE54" s="203"/>
      <c r="AF54" s="209" t="s">
        <v>71</v>
      </c>
      <c r="AG54" s="214">
        <v>5400</v>
      </c>
      <c r="AH54" s="210">
        <v>20.36</v>
      </c>
      <c r="AI54" s="210">
        <f>+AJ54*1.2</f>
        <v>14.808</v>
      </c>
      <c r="AJ54" s="210">
        <v>12.34</v>
      </c>
      <c r="AK54" s="202"/>
    </row>
    <row r="55" spans="3:37" x14ac:dyDescent="0.5">
      <c r="C55" s="7"/>
      <c r="D55" s="188"/>
      <c r="E55" s="7"/>
      <c r="F55" s="132"/>
      <c r="G55" s="24"/>
      <c r="H55" s="7" t="s">
        <v>122</v>
      </c>
      <c r="I55" s="7"/>
      <c r="J55" s="62"/>
      <c r="K55" s="53"/>
      <c r="L55" s="7"/>
      <c r="M55" s="7"/>
      <c r="P55" s="220"/>
      <c r="Q55" s="221"/>
      <c r="R55" s="221"/>
      <c r="S55" s="221"/>
      <c r="T55" s="222"/>
      <c r="U55" s="223"/>
      <c r="V55" s="218"/>
      <c r="W55" s="218"/>
      <c r="X55" s="224"/>
      <c r="Y55" s="218"/>
      <c r="Z55" s="218"/>
      <c r="AA55" s="218"/>
      <c r="AB55" s="218"/>
      <c r="AC55" s="218"/>
      <c r="AE55" s="203"/>
      <c r="AF55" s="209" t="s">
        <v>72</v>
      </c>
      <c r="AG55" s="214">
        <v>1</v>
      </c>
      <c r="AH55" s="210">
        <v>175</v>
      </c>
      <c r="AI55" s="210">
        <v>175</v>
      </c>
      <c r="AJ55" s="210">
        <v>175</v>
      </c>
      <c r="AK55" s="202"/>
    </row>
    <row r="56" spans="3:37" ht="13.2" customHeight="1" thickBot="1" x14ac:dyDescent="0.55000000000000004">
      <c r="C56" s="7"/>
      <c r="D56" s="188"/>
      <c r="E56" s="7"/>
      <c r="F56" s="61" t="s">
        <v>7</v>
      </c>
      <c r="G56" s="25"/>
      <c r="H56" s="7" t="s">
        <v>126</v>
      </c>
      <c r="I56" s="7"/>
      <c r="J56" s="7"/>
      <c r="K56" s="53"/>
      <c r="L56" s="7"/>
      <c r="M56" s="7"/>
      <c r="P56" s="225" t="s">
        <v>51</v>
      </c>
      <c r="Q56" s="226"/>
      <c r="R56" s="226"/>
      <c r="S56" s="227" t="s">
        <v>52</v>
      </c>
      <c r="T56" s="228"/>
      <c r="U56" s="229" t="s">
        <v>53</v>
      </c>
      <c r="V56" s="230" t="s">
        <v>54</v>
      </c>
      <c r="W56" s="228"/>
      <c r="X56" s="231" t="s">
        <v>55</v>
      </c>
      <c r="Y56" s="232"/>
      <c r="Z56" s="232"/>
      <c r="AA56" s="218"/>
      <c r="AB56" s="218"/>
      <c r="AC56" s="218"/>
      <c r="AE56" s="203"/>
      <c r="AF56" s="209" t="s">
        <v>73</v>
      </c>
      <c r="AG56" s="214">
        <v>53</v>
      </c>
      <c r="AH56" s="210">
        <v>27.01</v>
      </c>
      <c r="AI56" s="210">
        <f>+AJ56*1.2</f>
        <v>23.052</v>
      </c>
      <c r="AJ56" s="210">
        <v>19.21</v>
      </c>
      <c r="AK56" s="202"/>
    </row>
    <row r="57" spans="3:37" ht="13.2" thickBot="1" x14ac:dyDescent="0.55000000000000004">
      <c r="C57" s="7"/>
      <c r="D57" s="188"/>
      <c r="E57" s="7"/>
      <c r="F57" s="111"/>
      <c r="G57" s="1">
        <f>+(G55*G42)+((((G53*325851)/1000000)*G42)*G56)+(((G54*325851)/1000000)*G42)</f>
        <v>0</v>
      </c>
      <c r="H57" s="7" t="s">
        <v>123</v>
      </c>
      <c r="I57" s="7"/>
      <c r="J57" s="7"/>
      <c r="K57" s="53"/>
      <c r="L57" s="7"/>
      <c r="M57" s="7"/>
      <c r="P57" s="233" t="s">
        <v>9</v>
      </c>
      <c r="Q57" s="234"/>
      <c r="R57" s="234"/>
      <c r="S57" s="234" t="s">
        <v>14</v>
      </c>
      <c r="T57" s="228"/>
      <c r="U57" s="235"/>
      <c r="V57" s="236"/>
      <c r="W57" s="237" t="s">
        <v>14</v>
      </c>
      <c r="X57" s="238" t="s">
        <v>16</v>
      </c>
      <c r="Y57" s="215" t="s">
        <v>17</v>
      </c>
      <c r="Z57" s="239" t="s">
        <v>11</v>
      </c>
      <c r="AA57" s="239" t="s">
        <v>12</v>
      </c>
      <c r="AB57" s="240" t="s">
        <v>13</v>
      </c>
      <c r="AC57" s="218"/>
      <c r="AE57" s="203"/>
      <c r="AF57" s="209" t="s">
        <v>74</v>
      </c>
      <c r="AG57" s="214">
        <v>277.5</v>
      </c>
      <c r="AH57" s="210">
        <v>28.36</v>
      </c>
      <c r="AI57" s="210">
        <f>+(4457.2+(441.85*5))/275</f>
        <v>24.241636363636363</v>
      </c>
      <c r="AJ57" s="210">
        <f>+(3565.76+(353.5*5))/275</f>
        <v>19.39367272727273</v>
      </c>
      <c r="AK57" s="202"/>
    </row>
    <row r="58" spans="3:37" ht="15.9" thickBot="1" x14ac:dyDescent="0.55000000000000004">
      <c r="C58" s="7"/>
      <c r="D58" s="188"/>
      <c r="E58" s="7"/>
      <c r="F58" s="61" t="s">
        <v>38</v>
      </c>
      <c r="G58" s="17"/>
      <c r="H58" s="7"/>
      <c r="I58" s="7"/>
      <c r="J58" s="7"/>
      <c r="K58" s="53"/>
      <c r="L58" s="7"/>
      <c r="M58" s="7"/>
      <c r="P58" s="241">
        <f>+G42</f>
        <v>0</v>
      </c>
      <c r="Q58" s="242">
        <v>1000000</v>
      </c>
      <c r="R58" s="242">
        <f>+P58/Q58</f>
        <v>0</v>
      </c>
      <c r="S58" s="242">
        <f>+G65</f>
        <v>0</v>
      </c>
      <c r="T58" s="243">
        <f>+R58*S58</f>
        <v>0</v>
      </c>
      <c r="U58" s="244">
        <v>1</v>
      </c>
      <c r="V58" s="245">
        <f>+(AB58*U58)/128</f>
        <v>0</v>
      </c>
      <c r="W58" s="246">
        <f>+(V58/U58)/60</f>
        <v>0</v>
      </c>
      <c r="X58" s="247">
        <f>+W58*60</f>
        <v>0</v>
      </c>
      <c r="Y58" s="241">
        <f>+X58*3.785412</f>
        <v>0</v>
      </c>
      <c r="Z58" s="248">
        <f>+(T58*128)*29</f>
        <v>0</v>
      </c>
      <c r="AA58" s="248">
        <f>+Z58/29</f>
        <v>0</v>
      </c>
      <c r="AB58" s="249">
        <f>+AA58*60</f>
        <v>0</v>
      </c>
      <c r="AC58" s="218"/>
      <c r="AE58" s="203"/>
      <c r="AF58" s="209" t="s">
        <v>74</v>
      </c>
      <c r="AG58" s="214">
        <v>305</v>
      </c>
      <c r="AH58" s="210">
        <v>28.36</v>
      </c>
      <c r="AI58" s="210">
        <f>+(4457.2+(441.85*5))/275</f>
        <v>24.241636363636363</v>
      </c>
      <c r="AJ58" s="210">
        <f>+(3565.76+(353.5*5))/275</f>
        <v>19.39367272727273</v>
      </c>
      <c r="AK58" s="202"/>
    </row>
    <row r="59" spans="3:37" x14ac:dyDescent="0.5">
      <c r="C59" s="7"/>
      <c r="D59" s="188"/>
      <c r="E59" s="7"/>
      <c r="F59" s="112"/>
      <c r="G59" s="65">
        <f>+G57*G58</f>
        <v>0</v>
      </c>
      <c r="H59" s="7" t="s">
        <v>8</v>
      </c>
      <c r="I59" s="7"/>
      <c r="J59" s="62"/>
      <c r="K59" s="53"/>
      <c r="L59" s="7"/>
      <c r="M59" s="7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E59" s="203"/>
      <c r="AK59" s="202"/>
    </row>
    <row r="60" spans="3:37" x14ac:dyDescent="0.5">
      <c r="C60" s="7"/>
      <c r="D60" s="188"/>
      <c r="E60" s="7"/>
      <c r="F60" s="61" t="s">
        <v>39</v>
      </c>
      <c r="G60" s="67" t="e">
        <f>+G59/G56</f>
        <v>#DIV/0!</v>
      </c>
      <c r="H60" s="7"/>
      <c r="I60" s="7"/>
      <c r="J60" s="62"/>
      <c r="K60" s="53"/>
      <c r="L60" s="7"/>
      <c r="M60" s="7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E60" s="203"/>
      <c r="AK60" s="202"/>
    </row>
    <row r="61" spans="3:37" ht="13.2" thickBot="1" x14ac:dyDescent="0.55000000000000004">
      <c r="C61" s="7"/>
      <c r="D61" s="189"/>
      <c r="E61" s="54"/>
      <c r="F61" s="175"/>
      <c r="G61" s="168"/>
      <c r="H61" s="54"/>
      <c r="I61" s="54"/>
      <c r="J61" s="176"/>
      <c r="K61" s="55"/>
      <c r="L61" s="7"/>
      <c r="M61" s="7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E61" s="203"/>
      <c r="AK61" s="202"/>
    </row>
    <row r="62" spans="3:37" ht="13.2" thickBot="1" x14ac:dyDescent="0.55000000000000004">
      <c r="C62" s="7"/>
      <c r="D62" s="30"/>
      <c r="E62" s="7"/>
      <c r="F62" s="61"/>
      <c r="G62" s="66"/>
      <c r="H62" s="7"/>
      <c r="I62" s="7"/>
      <c r="J62" s="62"/>
      <c r="K62" s="7"/>
      <c r="L62" s="7"/>
      <c r="M62" s="7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E62" s="203"/>
      <c r="AK62" s="202"/>
    </row>
    <row r="63" spans="3:37" x14ac:dyDescent="0.5">
      <c r="C63" s="7"/>
      <c r="D63" s="187"/>
      <c r="E63" s="50"/>
      <c r="F63" s="177"/>
      <c r="G63" s="177"/>
      <c r="H63" s="50"/>
      <c r="I63" s="50"/>
      <c r="J63" s="50"/>
      <c r="K63" s="51"/>
      <c r="L63" s="7"/>
      <c r="M63" s="7"/>
      <c r="P63" s="250" t="s">
        <v>56</v>
      </c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E63" s="203"/>
      <c r="AF63" s="196"/>
      <c r="AG63" s="196"/>
      <c r="AH63" s="196"/>
      <c r="AI63" s="196"/>
      <c r="AJ63" s="196"/>
      <c r="AK63" s="202"/>
    </row>
    <row r="64" spans="3:37" ht="18.600000000000001" thickBot="1" x14ac:dyDescent="0.75">
      <c r="C64" s="7"/>
      <c r="D64" s="185" t="s">
        <v>40</v>
      </c>
      <c r="E64" s="7" t="s">
        <v>152</v>
      </c>
      <c r="F64" s="7"/>
      <c r="G64" s="7"/>
      <c r="H64" s="7"/>
      <c r="I64" s="7"/>
      <c r="J64" s="7"/>
      <c r="K64" s="53"/>
      <c r="L64" s="7"/>
      <c r="M64" s="7"/>
      <c r="P64" s="218"/>
      <c r="Q64" s="218"/>
      <c r="R64" s="218"/>
      <c r="S64" s="218"/>
      <c r="T64" s="218"/>
      <c r="U64" s="218"/>
      <c r="V64" s="218"/>
      <c r="W64" s="218"/>
      <c r="X64" s="251"/>
      <c r="Y64" s="218"/>
      <c r="Z64" s="218"/>
      <c r="AA64" s="218"/>
      <c r="AB64" s="218"/>
      <c r="AC64" s="218"/>
      <c r="AE64" s="203"/>
      <c r="AF64" s="196"/>
      <c r="AG64" s="196"/>
      <c r="AH64" s="196"/>
      <c r="AI64" s="196"/>
      <c r="AJ64" s="196"/>
      <c r="AK64" s="202"/>
    </row>
    <row r="65" spans="3:37" ht="14.1" customHeight="1" thickBot="1" x14ac:dyDescent="0.55000000000000004">
      <c r="C65" s="7"/>
      <c r="D65" s="188"/>
      <c r="E65" s="7"/>
      <c r="F65" s="61" t="s">
        <v>42</v>
      </c>
      <c r="G65" s="16"/>
      <c r="H65" s="7"/>
      <c r="I65" s="7"/>
      <c r="J65" s="7"/>
      <c r="K65" s="53"/>
      <c r="L65" s="7"/>
      <c r="M65" s="7"/>
      <c r="P65" s="252" t="s">
        <v>57</v>
      </c>
      <c r="Q65" s="253"/>
      <c r="R65" s="254"/>
      <c r="S65" s="255" t="s">
        <v>58</v>
      </c>
      <c r="T65" s="256"/>
      <c r="U65" s="218"/>
      <c r="V65" s="218"/>
      <c r="W65" s="218"/>
      <c r="X65" s="257"/>
      <c r="Y65" s="218"/>
      <c r="Z65" s="218"/>
      <c r="AA65" s="218"/>
      <c r="AB65" s="218"/>
      <c r="AC65" s="218"/>
      <c r="AE65" s="258"/>
      <c r="AF65" s="259"/>
      <c r="AG65" s="259"/>
      <c r="AH65" s="259"/>
      <c r="AI65" s="259"/>
      <c r="AJ65" s="259"/>
      <c r="AK65" s="260"/>
    </row>
    <row r="66" spans="3:37" ht="15.9" thickBot="1" x14ac:dyDescent="0.55000000000000004">
      <c r="C66" s="7"/>
      <c r="D66" s="188"/>
      <c r="E66" s="7"/>
      <c r="F66" s="61"/>
      <c r="G66" s="15" t="e">
        <f>333333/G65</f>
        <v>#DIV/0!</v>
      </c>
      <c r="H66" s="7" t="s">
        <v>43</v>
      </c>
      <c r="I66" s="7"/>
      <c r="J66" s="7"/>
      <c r="K66" s="53"/>
      <c r="L66" s="7"/>
      <c r="M66" s="7"/>
      <c r="P66" s="261">
        <f>+G70</f>
        <v>0</v>
      </c>
      <c r="Q66" s="262"/>
      <c r="R66" s="263"/>
      <c r="S66" s="264" t="e">
        <f>+X58/P66</f>
        <v>#DIV/0!</v>
      </c>
      <c r="T66" s="256"/>
      <c r="U66" s="265" t="s">
        <v>59</v>
      </c>
      <c r="V66" s="218"/>
      <c r="W66" s="218" t="s">
        <v>60</v>
      </c>
      <c r="X66" s="218"/>
      <c r="Y66" s="218"/>
      <c r="Z66" s="218"/>
      <c r="AA66" s="218"/>
      <c r="AB66" s="218"/>
      <c r="AC66" s="218"/>
      <c r="AE66" s="196"/>
    </row>
    <row r="67" spans="3:37" x14ac:dyDescent="0.5">
      <c r="C67" s="7"/>
      <c r="D67" s="188"/>
      <c r="E67" s="7"/>
      <c r="F67" s="61"/>
      <c r="G67" s="15" t="e">
        <f>+G46/G66</f>
        <v>#DIV/0!</v>
      </c>
      <c r="H67" s="7" t="s">
        <v>44</v>
      </c>
      <c r="I67" s="7"/>
      <c r="J67" s="7"/>
      <c r="K67" s="53"/>
      <c r="L67" s="7"/>
      <c r="M67" s="7"/>
      <c r="P67" s="266"/>
      <c r="AE67" s="196"/>
    </row>
    <row r="68" spans="3:37" x14ac:dyDescent="0.5">
      <c r="C68" s="7"/>
      <c r="D68" s="188"/>
      <c r="E68" s="7"/>
      <c r="F68" s="61"/>
      <c r="G68" s="1" t="e">
        <f>+G67/30</f>
        <v>#DIV/0!</v>
      </c>
      <c r="H68" s="7" t="s">
        <v>45</v>
      </c>
      <c r="I68" s="7"/>
      <c r="J68" s="7"/>
      <c r="K68" s="53"/>
      <c r="L68" s="7"/>
      <c r="M68" s="7"/>
    </row>
    <row r="69" spans="3:37" x14ac:dyDescent="0.5">
      <c r="C69" s="7"/>
      <c r="D69" s="188"/>
      <c r="E69" s="7"/>
      <c r="F69" s="61"/>
      <c r="G69" s="1">
        <f>+X58</f>
        <v>0</v>
      </c>
      <c r="H69" s="7" t="s">
        <v>61</v>
      </c>
      <c r="I69" s="7"/>
      <c r="J69" s="7"/>
      <c r="K69" s="53"/>
      <c r="L69" s="7"/>
      <c r="M69" s="7"/>
    </row>
    <row r="70" spans="3:37" x14ac:dyDescent="0.5">
      <c r="C70" s="7"/>
      <c r="D70" s="188"/>
      <c r="E70" s="7"/>
      <c r="F70" s="61" t="s">
        <v>62</v>
      </c>
      <c r="G70" s="16"/>
      <c r="H70" s="7"/>
      <c r="I70" s="7"/>
      <c r="J70" s="7"/>
      <c r="K70" s="53"/>
      <c r="L70" s="7"/>
      <c r="M70" s="7"/>
    </row>
    <row r="71" spans="3:37" x14ac:dyDescent="0.5">
      <c r="C71" s="7"/>
      <c r="D71" s="188"/>
      <c r="E71" s="7"/>
      <c r="F71" s="7"/>
      <c r="G71" s="26" t="e">
        <f>+S66</f>
        <v>#DIV/0!</v>
      </c>
      <c r="H71" s="7" t="s">
        <v>63</v>
      </c>
      <c r="I71" s="7"/>
      <c r="J71" s="7"/>
      <c r="K71" s="53"/>
      <c r="L71" s="7"/>
      <c r="M71" s="7"/>
    </row>
    <row r="72" spans="3:37" ht="13.2" thickBot="1" x14ac:dyDescent="0.55000000000000004">
      <c r="C72" s="7"/>
      <c r="D72" s="189"/>
      <c r="E72" s="54"/>
      <c r="F72" s="54"/>
      <c r="G72" s="168"/>
      <c r="H72" s="54"/>
      <c r="I72" s="54"/>
      <c r="J72" s="54"/>
      <c r="K72" s="55"/>
      <c r="L72" s="7"/>
      <c r="M72" s="7"/>
    </row>
    <row r="73" spans="3:37" x14ac:dyDescent="0.5">
      <c r="C73" s="7"/>
      <c r="D73" s="30"/>
      <c r="E73" s="7"/>
      <c r="F73" s="7"/>
      <c r="G73" s="66"/>
      <c r="H73" s="7"/>
      <c r="I73" s="7"/>
      <c r="J73" s="7"/>
      <c r="K73" s="7"/>
      <c r="L73" s="7"/>
      <c r="M73" s="7"/>
    </row>
    <row r="74" spans="3:37" x14ac:dyDescent="0.5">
      <c r="C74" s="7"/>
      <c r="D74" s="30"/>
      <c r="E74" s="7"/>
      <c r="F74" s="7"/>
      <c r="G74" s="66"/>
      <c r="H74" s="7"/>
      <c r="I74" s="7"/>
      <c r="J74" s="7"/>
      <c r="K74" s="7"/>
      <c r="L74" s="7"/>
      <c r="M74" s="7"/>
    </row>
    <row r="75" spans="3:37" x14ac:dyDescent="0.5">
      <c r="C75" s="7"/>
      <c r="D75" s="30"/>
      <c r="E75" s="7"/>
      <c r="F75" s="7"/>
      <c r="G75" s="7"/>
      <c r="H75" s="7"/>
      <c r="I75" s="7"/>
      <c r="J75" s="7"/>
      <c r="K75" s="7"/>
      <c r="L75" s="7"/>
      <c r="M75" s="7"/>
    </row>
    <row r="76" spans="3:37" ht="23.4" thickBot="1" x14ac:dyDescent="0.9">
      <c r="C76" s="7"/>
      <c r="D76" s="186" t="s">
        <v>160</v>
      </c>
      <c r="E76" s="28" t="s">
        <v>143</v>
      </c>
      <c r="F76" s="7"/>
      <c r="G76" s="7"/>
      <c r="H76" s="7"/>
      <c r="I76" s="7"/>
      <c r="J76" s="7"/>
      <c r="K76" s="7"/>
      <c r="L76" s="7"/>
      <c r="M76" s="7"/>
    </row>
    <row r="77" spans="3:37" ht="13.2" thickBot="1" x14ac:dyDescent="0.55000000000000004">
      <c r="C77" s="7"/>
      <c r="D77" s="30"/>
      <c r="E77" s="7"/>
      <c r="F77" s="7"/>
      <c r="G77" s="7"/>
      <c r="H77" s="7"/>
      <c r="I77" s="7"/>
      <c r="J77" s="7"/>
      <c r="K77" s="7"/>
      <c r="L77" s="7"/>
      <c r="M77" s="7"/>
    </row>
    <row r="78" spans="3:37" ht="19.8" customHeight="1" thickBot="1" x14ac:dyDescent="0.55000000000000004">
      <c r="C78" s="7"/>
      <c r="D78" s="191"/>
      <c r="E78" s="171" t="s">
        <v>46</v>
      </c>
      <c r="F78" s="172"/>
      <c r="G78" s="161"/>
      <c r="H78" s="7"/>
      <c r="I78" s="7"/>
      <c r="J78" s="7"/>
      <c r="K78" s="7"/>
      <c r="L78" s="7"/>
      <c r="M78" s="7"/>
    </row>
    <row r="79" spans="3:37" ht="13.2" thickBot="1" x14ac:dyDescent="0.55000000000000004">
      <c r="C79" s="7"/>
      <c r="D79" s="30"/>
      <c r="E79" s="169"/>
      <c r="F79" s="169"/>
      <c r="G79" s="35"/>
      <c r="H79" s="7"/>
      <c r="I79" s="7"/>
      <c r="J79" s="7"/>
      <c r="K79" s="7"/>
      <c r="L79" s="7"/>
      <c r="M79" s="7"/>
    </row>
    <row r="80" spans="3:37" x14ac:dyDescent="0.5">
      <c r="C80" s="7"/>
      <c r="D80" s="187"/>
      <c r="E80" s="50"/>
      <c r="F80" s="170" t="s">
        <v>47</v>
      </c>
      <c r="G80" s="50"/>
      <c r="H80" s="50"/>
      <c r="I80" s="50"/>
      <c r="J80" s="50"/>
      <c r="K80" s="51"/>
      <c r="L80" s="7"/>
      <c r="M80" s="7"/>
    </row>
    <row r="81" spans="3:28" ht="18.3" x14ac:dyDescent="0.7">
      <c r="C81" s="7"/>
      <c r="D81" s="185" t="s">
        <v>24</v>
      </c>
      <c r="E81" s="166" t="s">
        <v>157</v>
      </c>
      <c r="F81" s="166"/>
      <c r="G81" s="7"/>
      <c r="H81" s="7"/>
      <c r="I81" s="7"/>
      <c r="J81" s="7"/>
      <c r="K81" s="53"/>
      <c r="L81" s="7"/>
      <c r="M81" s="7"/>
    </row>
    <row r="82" spans="3:28" x14ac:dyDescent="0.5">
      <c r="C82" s="7"/>
      <c r="D82" s="188"/>
      <c r="E82" s="7"/>
      <c r="F82" s="7"/>
      <c r="G82" s="63">
        <f>+G78*0.25</f>
        <v>0</v>
      </c>
      <c r="H82" s="7" t="s">
        <v>9</v>
      </c>
      <c r="I82" s="7"/>
      <c r="J82" s="7"/>
      <c r="K82" s="53"/>
      <c r="L82" s="7"/>
      <c r="M82" s="7"/>
    </row>
    <row r="83" spans="3:28" x14ac:dyDescent="0.5">
      <c r="C83" s="7"/>
      <c r="D83" s="188"/>
      <c r="E83" s="7"/>
      <c r="F83" s="7"/>
      <c r="G83" s="1">
        <f>+G82/3</f>
        <v>0</v>
      </c>
      <c r="H83" s="7" t="s">
        <v>29</v>
      </c>
      <c r="I83" s="7"/>
      <c r="J83" s="7"/>
      <c r="K83" s="53"/>
      <c r="L83" s="7"/>
      <c r="M83" s="7"/>
    </row>
    <row r="84" spans="3:28" hidden="1" x14ac:dyDescent="0.5">
      <c r="C84" s="7"/>
      <c r="D84" s="188"/>
      <c r="E84" s="7"/>
      <c r="F84" s="7"/>
      <c r="G84" s="7"/>
      <c r="H84" s="7"/>
      <c r="I84" s="7"/>
      <c r="J84" s="7"/>
      <c r="K84" s="53"/>
      <c r="L84" s="7"/>
      <c r="M84" s="7"/>
    </row>
    <row r="85" spans="3:28" hidden="1" x14ac:dyDescent="0.5">
      <c r="C85" s="7"/>
      <c r="D85" s="188"/>
      <c r="E85" s="7"/>
      <c r="F85" s="7"/>
      <c r="G85" s="110">
        <f>128*29</f>
        <v>3712</v>
      </c>
      <c r="H85" s="7" t="s">
        <v>30</v>
      </c>
      <c r="I85" s="7"/>
      <c r="J85" s="7"/>
      <c r="K85" s="53"/>
      <c r="L85" s="7"/>
      <c r="M85" s="7"/>
    </row>
    <row r="86" spans="3:28" hidden="1" x14ac:dyDescent="0.5">
      <c r="C86" s="7"/>
      <c r="D86" s="188"/>
      <c r="E86" s="7"/>
      <c r="F86" s="7"/>
      <c r="G86" s="15">
        <f>+G85*G83</f>
        <v>0</v>
      </c>
      <c r="H86" s="7" t="s">
        <v>48</v>
      </c>
      <c r="I86" s="7"/>
      <c r="J86" s="7"/>
      <c r="K86" s="53"/>
      <c r="L86" s="7"/>
      <c r="M86" s="7"/>
    </row>
    <row r="87" spans="3:28" hidden="1" x14ac:dyDescent="0.5">
      <c r="C87" s="7"/>
      <c r="D87" s="188"/>
      <c r="E87" s="7"/>
      <c r="F87" s="7"/>
      <c r="G87" s="15">
        <f>+G86/30</f>
        <v>0</v>
      </c>
      <c r="H87" s="7" t="s">
        <v>32</v>
      </c>
      <c r="I87" s="7"/>
      <c r="J87" s="7"/>
      <c r="K87" s="53"/>
      <c r="L87" s="7"/>
      <c r="M87" s="7"/>
      <c r="P87" s="215">
        <v>1</v>
      </c>
      <c r="Q87" s="216"/>
      <c r="R87" s="216"/>
      <c r="S87" s="216">
        <v>2</v>
      </c>
      <c r="T87" s="216"/>
      <c r="U87" s="217">
        <v>3</v>
      </c>
      <c r="V87" s="218"/>
      <c r="W87" s="218"/>
      <c r="X87" s="219">
        <v>3</v>
      </c>
      <c r="Y87" s="218"/>
      <c r="Z87" s="218"/>
      <c r="AA87" s="218"/>
      <c r="AB87" s="218"/>
    </row>
    <row r="88" spans="3:28" ht="13.2" thickBot="1" x14ac:dyDescent="0.55000000000000004">
      <c r="C88" s="7"/>
      <c r="D88" s="189"/>
      <c r="E88" s="54"/>
      <c r="F88" s="54"/>
      <c r="G88" s="165"/>
      <c r="H88" s="54"/>
      <c r="I88" s="54"/>
      <c r="J88" s="54"/>
      <c r="K88" s="55"/>
      <c r="L88" s="7"/>
      <c r="M88" s="7"/>
      <c r="P88" s="220"/>
      <c r="Q88" s="221"/>
      <c r="R88" s="221"/>
      <c r="S88" s="221"/>
      <c r="T88" s="222"/>
      <c r="U88" s="223"/>
      <c r="V88" s="218"/>
      <c r="W88" s="218"/>
      <c r="X88" s="224"/>
      <c r="Y88" s="218"/>
      <c r="Z88" s="218"/>
      <c r="AA88" s="218"/>
      <c r="AB88" s="218"/>
    </row>
    <row r="89" spans="3:28" ht="13.2" thickBot="1" x14ac:dyDescent="0.55000000000000004">
      <c r="C89" s="7"/>
      <c r="D89" s="30"/>
      <c r="E89" s="7"/>
      <c r="F89" s="7"/>
      <c r="G89" s="8"/>
      <c r="H89" s="7"/>
      <c r="I89" s="7"/>
      <c r="J89" s="7"/>
      <c r="K89" s="7"/>
      <c r="L89" s="7"/>
      <c r="M89" s="7"/>
      <c r="P89" s="220"/>
      <c r="Q89" s="221"/>
      <c r="R89" s="221"/>
      <c r="S89" s="221"/>
      <c r="T89" s="222"/>
      <c r="U89" s="223"/>
      <c r="V89" s="218"/>
      <c r="W89" s="218"/>
      <c r="X89" s="224"/>
      <c r="Y89" s="218"/>
      <c r="Z89" s="218"/>
      <c r="AA89" s="218"/>
      <c r="AB89" s="218"/>
    </row>
    <row r="90" spans="3:28" x14ac:dyDescent="0.5">
      <c r="C90" s="7"/>
      <c r="D90" s="187"/>
      <c r="E90" s="50"/>
      <c r="F90" s="50"/>
      <c r="G90" s="167"/>
      <c r="H90" s="50"/>
      <c r="I90" s="50"/>
      <c r="J90" s="50"/>
      <c r="K90" s="51"/>
      <c r="L90" s="7"/>
      <c r="M90" s="7"/>
      <c r="P90" s="220"/>
      <c r="Q90" s="221"/>
      <c r="R90" s="221"/>
      <c r="S90" s="221"/>
      <c r="T90" s="222"/>
      <c r="U90" s="223"/>
      <c r="V90" s="218"/>
      <c r="W90" s="218"/>
      <c r="X90" s="224"/>
      <c r="Y90" s="218"/>
      <c r="Z90" s="218"/>
      <c r="AA90" s="218"/>
      <c r="AB90" s="218"/>
    </row>
    <row r="91" spans="3:28" ht="14.1" customHeight="1" thickBot="1" x14ac:dyDescent="0.75">
      <c r="C91" s="7"/>
      <c r="D91" s="185" t="s">
        <v>33</v>
      </c>
      <c r="E91" s="7" t="s">
        <v>34</v>
      </c>
      <c r="F91" s="7"/>
      <c r="G91" s="58"/>
      <c r="H91" s="7"/>
      <c r="I91" s="7"/>
      <c r="J91" s="7"/>
      <c r="K91" s="53"/>
      <c r="L91" s="7"/>
      <c r="M91" s="7"/>
      <c r="P91" s="225" t="s">
        <v>51</v>
      </c>
      <c r="Q91" s="226"/>
      <c r="R91" s="226"/>
      <c r="S91" s="227" t="s">
        <v>52</v>
      </c>
      <c r="T91" s="228"/>
      <c r="U91" s="229" t="s">
        <v>53</v>
      </c>
      <c r="V91" s="230" t="s">
        <v>54</v>
      </c>
      <c r="W91" s="228"/>
      <c r="X91" s="231" t="s">
        <v>55</v>
      </c>
      <c r="Y91" s="232"/>
      <c r="Z91" s="232"/>
      <c r="AA91" s="218"/>
      <c r="AB91" s="218"/>
    </row>
    <row r="92" spans="3:28" ht="13.2" thickBot="1" x14ac:dyDescent="0.55000000000000004">
      <c r="C92" s="7"/>
      <c r="D92" s="190"/>
      <c r="E92" s="7"/>
      <c r="F92" s="30"/>
      <c r="G92" s="59"/>
      <c r="H92" s="7"/>
      <c r="I92" s="7"/>
      <c r="J92" s="7"/>
      <c r="K92" s="53"/>
      <c r="L92" s="7"/>
      <c r="M92" s="7"/>
      <c r="P92" s="233" t="s">
        <v>9</v>
      </c>
      <c r="Q92" s="234"/>
      <c r="R92" s="234"/>
      <c r="S92" s="234" t="s">
        <v>14</v>
      </c>
      <c r="T92" s="228"/>
      <c r="U92" s="235"/>
      <c r="V92" s="236"/>
      <c r="W92" s="237" t="s">
        <v>14</v>
      </c>
      <c r="X92" s="238" t="s">
        <v>16</v>
      </c>
      <c r="Y92" s="215" t="s">
        <v>17</v>
      </c>
      <c r="Z92" s="239" t="s">
        <v>11</v>
      </c>
      <c r="AA92" s="239" t="s">
        <v>12</v>
      </c>
      <c r="AB92" s="240" t="s">
        <v>13</v>
      </c>
    </row>
    <row r="93" spans="3:28" ht="15.9" thickBot="1" x14ac:dyDescent="0.55000000000000004">
      <c r="C93" s="7"/>
      <c r="D93" s="188"/>
      <c r="E93" s="7"/>
      <c r="F93" s="61" t="s">
        <v>36</v>
      </c>
      <c r="G93" s="116"/>
      <c r="H93" s="7"/>
      <c r="I93" s="7"/>
      <c r="J93" s="62"/>
      <c r="K93" s="53"/>
      <c r="L93" s="7"/>
      <c r="M93" s="7"/>
      <c r="P93" s="241">
        <f>+G82</f>
        <v>0</v>
      </c>
      <c r="Q93" s="242">
        <v>1000000</v>
      </c>
      <c r="R93" s="242">
        <f>+P93/Q93</f>
        <v>0</v>
      </c>
      <c r="S93" s="242">
        <f>+G103</f>
        <v>0</v>
      </c>
      <c r="T93" s="243">
        <f>+R93*S93</f>
        <v>0</v>
      </c>
      <c r="U93" s="244">
        <v>1</v>
      </c>
      <c r="V93" s="245">
        <f>+(AB93*U93)/128</f>
        <v>0</v>
      </c>
      <c r="W93" s="246">
        <f>+(V93/U93)/60</f>
        <v>0</v>
      </c>
      <c r="X93" s="247">
        <f>+W93*60</f>
        <v>0</v>
      </c>
      <c r="Y93" s="241">
        <f>+X93*3.785412</f>
        <v>0</v>
      </c>
      <c r="Z93" s="248">
        <f>+(T93*128)*29</f>
        <v>0</v>
      </c>
      <c r="AA93" s="248">
        <f>+Z93/29</f>
        <v>0</v>
      </c>
      <c r="AB93" s="249">
        <f>+AA93*60</f>
        <v>0</v>
      </c>
    </row>
    <row r="94" spans="3:28" x14ac:dyDescent="0.5">
      <c r="C94" s="7"/>
      <c r="D94" s="188"/>
      <c r="E94" s="7"/>
      <c r="F94" s="61" t="s">
        <v>7</v>
      </c>
      <c r="G94" s="117"/>
      <c r="H94" s="7"/>
      <c r="I94" s="7"/>
      <c r="J94" s="7"/>
      <c r="K94" s="53"/>
      <c r="L94" s="7"/>
      <c r="M94" s="7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</row>
    <row r="95" spans="3:28" x14ac:dyDescent="0.5">
      <c r="C95" s="7"/>
      <c r="D95" s="188"/>
      <c r="E95" s="7"/>
      <c r="F95" s="8"/>
      <c r="G95" s="1">
        <f>+(G55*G82)+((((G53*325851)/1000000)*G759)*G56)+(((G54*325851)/1000000)*G82)</f>
        <v>0</v>
      </c>
      <c r="H95" s="7" t="s">
        <v>37</v>
      </c>
      <c r="I95" s="7"/>
      <c r="J95" s="7"/>
      <c r="K95" s="53"/>
      <c r="L95" s="7"/>
      <c r="M95" s="7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</row>
    <row r="96" spans="3:28" x14ac:dyDescent="0.5">
      <c r="C96" s="7"/>
      <c r="D96" s="188"/>
      <c r="E96" s="7"/>
      <c r="F96" s="61" t="s">
        <v>38</v>
      </c>
      <c r="G96" s="17"/>
      <c r="H96" s="7"/>
      <c r="I96" s="7"/>
      <c r="J96" s="7"/>
      <c r="K96" s="53"/>
      <c r="L96" s="7"/>
      <c r="M96" s="7"/>
      <c r="P96" s="250" t="s">
        <v>56</v>
      </c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</row>
    <row r="97" spans="3:31" ht="13.2" thickBot="1" x14ac:dyDescent="0.55000000000000004">
      <c r="C97" s="7"/>
      <c r="D97" s="188"/>
      <c r="E97" s="7"/>
      <c r="F97" s="64"/>
      <c r="G97" s="115">
        <f>+G95*G96</f>
        <v>0</v>
      </c>
      <c r="H97" s="7" t="s">
        <v>8</v>
      </c>
      <c r="I97" s="7"/>
      <c r="J97" s="62"/>
      <c r="K97" s="53"/>
      <c r="L97" s="7"/>
      <c r="M97" s="7"/>
      <c r="P97" s="218"/>
      <c r="Q97" s="218"/>
      <c r="R97" s="218"/>
      <c r="S97" s="218"/>
      <c r="T97" s="218"/>
      <c r="U97" s="218"/>
      <c r="V97" s="218"/>
      <c r="W97" s="218"/>
      <c r="X97" s="251"/>
      <c r="Y97" s="218"/>
      <c r="Z97" s="218"/>
      <c r="AA97" s="218"/>
      <c r="AB97" s="218"/>
    </row>
    <row r="98" spans="3:31" ht="16.2" customHeight="1" thickBot="1" x14ac:dyDescent="0.55000000000000004">
      <c r="C98" s="7"/>
      <c r="D98" s="188"/>
      <c r="E98" s="7"/>
      <c r="F98" s="66"/>
      <c r="G98" s="67" t="e">
        <f>+G97/G94</f>
        <v>#DIV/0!</v>
      </c>
      <c r="H98" s="7" t="s">
        <v>39</v>
      </c>
      <c r="I98" s="7"/>
      <c r="J98" s="7"/>
      <c r="K98" s="53"/>
      <c r="L98" s="7"/>
      <c r="M98" s="7"/>
      <c r="P98" s="252" t="s">
        <v>57</v>
      </c>
      <c r="Q98" s="253"/>
      <c r="R98" s="254"/>
      <c r="S98" s="255" t="s">
        <v>58</v>
      </c>
      <c r="T98" s="256"/>
      <c r="U98" s="218"/>
      <c r="V98" s="218"/>
      <c r="W98" s="218"/>
      <c r="X98" s="257"/>
      <c r="Y98" s="218"/>
      <c r="Z98" s="218"/>
      <c r="AA98" s="218"/>
      <c r="AB98" s="218"/>
    </row>
    <row r="99" spans="3:31" ht="16.2" customHeight="1" thickBot="1" x14ac:dyDescent="0.55000000000000004">
      <c r="C99" s="7"/>
      <c r="D99" s="189"/>
      <c r="E99" s="54"/>
      <c r="F99" s="168"/>
      <c r="G99" s="168"/>
      <c r="H99" s="54"/>
      <c r="I99" s="54"/>
      <c r="J99" s="54"/>
      <c r="K99" s="55"/>
      <c r="L99" s="7"/>
      <c r="M99" s="7"/>
      <c r="P99" s="267"/>
      <c r="Q99" s="268"/>
      <c r="R99" s="269"/>
      <c r="S99" s="270"/>
      <c r="T99" s="256"/>
      <c r="U99" s="218"/>
      <c r="V99" s="218"/>
      <c r="W99" s="218"/>
      <c r="X99" s="257"/>
      <c r="Y99" s="218"/>
      <c r="Z99" s="218"/>
      <c r="AA99" s="218"/>
      <c r="AB99" s="218"/>
    </row>
    <row r="100" spans="3:31" ht="16.2" customHeight="1" thickBot="1" x14ac:dyDescent="0.55000000000000004">
      <c r="C100" s="7"/>
      <c r="D100" s="30"/>
      <c r="E100" s="7"/>
      <c r="F100" s="66"/>
      <c r="G100" s="66"/>
      <c r="H100" s="7"/>
      <c r="I100" s="7"/>
      <c r="J100" s="7"/>
      <c r="K100" s="7"/>
      <c r="L100" s="7"/>
      <c r="M100" s="7"/>
      <c r="P100" s="267"/>
      <c r="Q100" s="268"/>
      <c r="R100" s="269"/>
      <c r="S100" s="270"/>
      <c r="T100" s="256"/>
      <c r="U100" s="218"/>
      <c r="V100" s="218"/>
      <c r="W100" s="218"/>
      <c r="X100" s="257"/>
      <c r="Y100" s="218"/>
      <c r="Z100" s="218"/>
      <c r="AA100" s="218"/>
      <c r="AB100" s="218"/>
    </row>
    <row r="101" spans="3:31" ht="15.9" thickBot="1" x14ac:dyDescent="0.55000000000000004">
      <c r="C101" s="7"/>
      <c r="D101" s="187"/>
      <c r="E101" s="50"/>
      <c r="F101" s="50"/>
      <c r="G101" s="177"/>
      <c r="H101" s="50"/>
      <c r="I101" s="50"/>
      <c r="J101" s="50"/>
      <c r="K101" s="51"/>
      <c r="L101" s="7"/>
      <c r="M101" s="7"/>
      <c r="P101" s="261">
        <f>+G108</f>
        <v>0</v>
      </c>
      <c r="Q101" s="262"/>
      <c r="R101" s="263"/>
      <c r="S101" s="264" t="e">
        <f>+X93/P101</f>
        <v>#DIV/0!</v>
      </c>
      <c r="T101" s="256"/>
      <c r="U101" s="265" t="s">
        <v>59</v>
      </c>
      <c r="V101" s="218"/>
      <c r="W101" s="218" t="s">
        <v>60</v>
      </c>
      <c r="X101" s="218"/>
      <c r="Y101" s="218"/>
      <c r="Z101" s="218"/>
      <c r="AA101" s="218"/>
      <c r="AB101" s="218"/>
    </row>
    <row r="102" spans="3:31" ht="18.3" x14ac:dyDescent="0.7">
      <c r="C102" s="7"/>
      <c r="D102" s="185" t="s">
        <v>40</v>
      </c>
      <c r="E102" s="7" t="s">
        <v>152</v>
      </c>
      <c r="F102" s="7"/>
      <c r="G102" s="7"/>
      <c r="H102" s="7"/>
      <c r="I102" s="7"/>
      <c r="J102" s="7"/>
      <c r="K102" s="53"/>
      <c r="L102" s="7"/>
      <c r="M102" s="7"/>
    </row>
    <row r="103" spans="3:31" x14ac:dyDescent="0.5">
      <c r="C103" s="7"/>
      <c r="D103" s="188"/>
      <c r="E103" s="7"/>
      <c r="F103" s="61" t="s">
        <v>42</v>
      </c>
      <c r="G103" s="16"/>
      <c r="H103" s="7"/>
      <c r="I103" s="7"/>
      <c r="J103" s="7"/>
      <c r="K103" s="53"/>
      <c r="L103" s="7"/>
      <c r="M103" s="7"/>
      <c r="O103" s="266"/>
      <c r="AD103" s="196"/>
      <c r="AE103" s="196"/>
    </row>
    <row r="104" spans="3:31" x14ac:dyDescent="0.5">
      <c r="C104" s="7"/>
      <c r="D104" s="188"/>
      <c r="E104" s="7"/>
      <c r="F104" s="7"/>
      <c r="G104" s="15" t="e">
        <f>333333/G103</f>
        <v>#DIV/0!</v>
      </c>
      <c r="H104" s="7" t="s">
        <v>43</v>
      </c>
      <c r="I104" s="7"/>
      <c r="J104" s="7"/>
      <c r="K104" s="53"/>
      <c r="L104" s="7"/>
      <c r="M104" s="7"/>
      <c r="O104" s="266"/>
      <c r="AD104" s="196"/>
      <c r="AE104" s="196"/>
    </row>
    <row r="105" spans="3:31" x14ac:dyDescent="0.5">
      <c r="C105" s="7"/>
      <c r="D105" s="188"/>
      <c r="E105" s="7"/>
      <c r="F105" s="7"/>
      <c r="G105" s="15" t="e">
        <f>+G86/G104</f>
        <v>#DIV/0!</v>
      </c>
      <c r="H105" s="7" t="s">
        <v>44</v>
      </c>
      <c r="I105" s="7"/>
      <c r="J105" s="7"/>
      <c r="K105" s="53"/>
      <c r="L105" s="7"/>
      <c r="M105" s="7"/>
      <c r="AD105" s="196"/>
      <c r="AE105" s="196"/>
    </row>
    <row r="106" spans="3:31" x14ac:dyDescent="0.5">
      <c r="C106" s="7"/>
      <c r="D106" s="188"/>
      <c r="E106" s="7"/>
      <c r="F106" s="7"/>
      <c r="G106" s="1" t="e">
        <f>+G105/30</f>
        <v>#DIV/0!</v>
      </c>
      <c r="H106" s="7" t="s">
        <v>45</v>
      </c>
      <c r="I106" s="7"/>
      <c r="J106" s="7"/>
      <c r="K106" s="53"/>
      <c r="L106" s="7"/>
      <c r="M106" s="7"/>
    </row>
    <row r="107" spans="3:31" x14ac:dyDescent="0.5">
      <c r="C107" s="7"/>
      <c r="D107" s="188"/>
      <c r="E107" s="7"/>
      <c r="F107" s="7"/>
      <c r="G107" s="1">
        <f>+X93</f>
        <v>0</v>
      </c>
      <c r="H107" s="7" t="s">
        <v>61</v>
      </c>
      <c r="I107" s="7"/>
      <c r="J107" s="7"/>
      <c r="K107" s="53"/>
      <c r="L107" s="7"/>
      <c r="M107" s="7"/>
    </row>
    <row r="108" spans="3:31" x14ac:dyDescent="0.5">
      <c r="C108" s="7"/>
      <c r="D108" s="188"/>
      <c r="E108" s="7"/>
      <c r="F108" s="61" t="s">
        <v>62</v>
      </c>
      <c r="G108" s="16"/>
      <c r="H108" s="7"/>
      <c r="I108" s="7"/>
      <c r="J108" s="7"/>
      <c r="K108" s="53"/>
      <c r="L108" s="7"/>
      <c r="M108" s="7"/>
    </row>
    <row r="109" spans="3:31" x14ac:dyDescent="0.5">
      <c r="C109" s="7"/>
      <c r="D109" s="188"/>
      <c r="E109" s="7"/>
      <c r="F109" s="7"/>
      <c r="G109" s="26" t="e">
        <f>+S101</f>
        <v>#DIV/0!</v>
      </c>
      <c r="H109" s="7" t="s">
        <v>63</v>
      </c>
      <c r="I109" s="7"/>
      <c r="J109" s="7"/>
      <c r="K109" s="53"/>
      <c r="L109" s="7"/>
      <c r="M109" s="7"/>
    </row>
    <row r="110" spans="3:31" ht="13.2" thickBot="1" x14ac:dyDescent="0.55000000000000004">
      <c r="C110" s="7"/>
      <c r="D110" s="189"/>
      <c r="E110" s="54"/>
      <c r="F110" s="54"/>
      <c r="G110" s="168"/>
      <c r="H110" s="54"/>
      <c r="I110" s="54"/>
      <c r="J110" s="54"/>
      <c r="K110" s="55"/>
      <c r="L110" s="7"/>
      <c r="M110" s="7"/>
    </row>
    <row r="111" spans="3:31" ht="13.2" thickBot="1" x14ac:dyDescent="0.55000000000000004">
      <c r="C111" s="7"/>
      <c r="D111" s="30"/>
      <c r="E111" s="7"/>
      <c r="F111" s="30"/>
      <c r="G111" s="30"/>
      <c r="H111" s="7"/>
      <c r="I111" s="7"/>
      <c r="J111" s="7"/>
      <c r="K111" s="7"/>
      <c r="L111" s="7"/>
      <c r="M111" s="7"/>
    </row>
    <row r="112" spans="3:31" ht="18.3" x14ac:dyDescent="0.7">
      <c r="C112" s="7"/>
      <c r="D112" s="192"/>
      <c r="E112" s="50"/>
      <c r="F112" s="178"/>
      <c r="G112" s="178"/>
      <c r="H112" s="50"/>
      <c r="I112" s="50"/>
      <c r="J112" s="50"/>
      <c r="K112" s="51"/>
      <c r="L112" s="7"/>
      <c r="M112" s="7"/>
    </row>
    <row r="113" spans="3:13" ht="23.1" x14ac:dyDescent="0.85">
      <c r="C113" s="7"/>
      <c r="D113" s="271" t="s">
        <v>166</v>
      </c>
      <c r="E113" s="7" t="s">
        <v>8</v>
      </c>
      <c r="F113" s="174"/>
      <c r="G113" s="73">
        <f>+G59+G97</f>
        <v>0</v>
      </c>
      <c r="H113" s="7"/>
      <c r="I113" s="7"/>
      <c r="J113" s="7"/>
      <c r="K113" s="53"/>
      <c r="L113" s="7"/>
      <c r="M113" s="7"/>
    </row>
    <row r="114" spans="3:13" x14ac:dyDescent="0.5">
      <c r="C114" s="7"/>
      <c r="D114" s="188"/>
      <c r="E114" s="7"/>
      <c r="F114" s="7"/>
      <c r="G114" s="73" t="e">
        <f>+G60+G98</f>
        <v>#DIV/0!</v>
      </c>
      <c r="H114" s="7" t="s">
        <v>39</v>
      </c>
      <c r="I114" s="7"/>
      <c r="J114" s="7"/>
      <c r="K114" s="53"/>
      <c r="L114" s="7"/>
      <c r="M114" s="7"/>
    </row>
    <row r="115" spans="3:13" ht="13.2" thickBot="1" x14ac:dyDescent="0.55000000000000004">
      <c r="C115" s="7"/>
      <c r="D115" s="189"/>
      <c r="E115" s="54"/>
      <c r="F115" s="54"/>
      <c r="G115" s="179"/>
      <c r="H115" s="54"/>
      <c r="I115" s="54"/>
      <c r="J115" s="54"/>
      <c r="K115" s="55"/>
      <c r="L115" s="7"/>
      <c r="M115" s="7"/>
    </row>
    <row r="116" spans="3:13" x14ac:dyDescent="0.5">
      <c r="C116" s="7"/>
      <c r="D116" s="61"/>
      <c r="E116" s="7"/>
      <c r="F116" s="7"/>
      <c r="G116" s="7"/>
      <c r="H116" s="7"/>
      <c r="I116" s="7"/>
      <c r="J116" s="7"/>
      <c r="K116" s="7"/>
      <c r="L116" s="7"/>
      <c r="M116" s="7"/>
    </row>
    <row r="117" spans="3:13" x14ac:dyDescent="0.5">
      <c r="D117" s="13"/>
      <c r="E117" s="101" t="s">
        <v>161</v>
      </c>
    </row>
    <row r="118" spans="3:13" ht="18.3" x14ac:dyDescent="0.5">
      <c r="D118" s="183" t="s">
        <v>133</v>
      </c>
      <c r="E118" s="157"/>
      <c r="F118" s="149"/>
      <c r="G118" s="149"/>
      <c r="H118" s="149"/>
      <c r="I118" s="149"/>
      <c r="J118" s="149"/>
      <c r="K118" s="149"/>
      <c r="L118" s="149"/>
      <c r="M118" s="122"/>
    </row>
    <row r="119" spans="3:13" ht="18.3" x14ac:dyDescent="0.5">
      <c r="D119" s="183"/>
      <c r="E119" s="157"/>
      <c r="F119" s="149"/>
      <c r="G119" s="149"/>
      <c r="H119" s="149"/>
      <c r="I119" s="149"/>
      <c r="J119" s="149"/>
      <c r="K119" s="149"/>
      <c r="L119" s="149"/>
      <c r="M119" s="122"/>
    </row>
    <row r="120" spans="3:13" ht="18.3" x14ac:dyDescent="0.5">
      <c r="D120" s="183"/>
      <c r="E120" s="157"/>
      <c r="F120" s="150"/>
      <c r="G120" s="151"/>
      <c r="H120" s="151"/>
      <c r="I120" s="151"/>
      <c r="J120" s="151"/>
      <c r="K120" s="151"/>
      <c r="L120" s="152"/>
      <c r="M120" s="122"/>
    </row>
    <row r="121" spans="3:13" ht="18.3" x14ac:dyDescent="0.5">
      <c r="D121" s="183"/>
      <c r="E121" s="157"/>
      <c r="F121" s="149"/>
      <c r="G121" s="149"/>
      <c r="H121" s="149"/>
      <c r="I121" s="149"/>
      <c r="J121" s="149"/>
      <c r="K121" s="149"/>
      <c r="L121" s="149"/>
      <c r="M121" s="122"/>
    </row>
    <row r="122" spans="3:13" ht="18.3" x14ac:dyDescent="0.5">
      <c r="D122" s="183" t="s">
        <v>141</v>
      </c>
      <c r="E122" s="157"/>
      <c r="F122" s="149"/>
      <c r="G122" s="149"/>
      <c r="H122" s="149"/>
      <c r="I122" s="149"/>
      <c r="J122" s="149"/>
      <c r="K122" s="149"/>
      <c r="L122" s="149"/>
      <c r="M122" s="122"/>
    </row>
    <row r="123" spans="3:13" ht="18.3" x14ac:dyDescent="0.5">
      <c r="D123" s="183"/>
      <c r="E123" s="157"/>
      <c r="F123" s="149"/>
      <c r="G123" s="149"/>
      <c r="H123" s="149"/>
      <c r="I123" s="149"/>
      <c r="J123" s="149"/>
      <c r="K123" s="149"/>
      <c r="L123" s="149"/>
      <c r="M123" s="122"/>
    </row>
    <row r="124" spans="3:13" ht="18.3" x14ac:dyDescent="0.5">
      <c r="D124" s="183" t="s">
        <v>140</v>
      </c>
      <c r="E124" s="157"/>
      <c r="F124" s="153" t="s">
        <v>139</v>
      </c>
      <c r="G124" s="153"/>
      <c r="H124" s="153"/>
      <c r="I124" s="153"/>
      <c r="J124" s="153"/>
      <c r="K124" s="153"/>
      <c r="L124" s="153"/>
      <c r="M124" s="122"/>
    </row>
    <row r="125" spans="3:13" ht="26.7" customHeight="1" x14ac:dyDescent="0.5">
      <c r="D125" s="183"/>
      <c r="E125" s="157"/>
      <c r="F125" s="153" t="s">
        <v>153</v>
      </c>
      <c r="G125" s="153"/>
      <c r="H125" s="153"/>
      <c r="I125" s="153"/>
      <c r="J125" s="153"/>
      <c r="K125" s="153"/>
      <c r="L125" s="153"/>
      <c r="M125" s="122"/>
    </row>
    <row r="126" spans="3:13" ht="40.799999999999997" customHeight="1" x14ac:dyDescent="0.5">
      <c r="D126" s="183"/>
      <c r="E126" s="157"/>
      <c r="F126" s="154" t="s">
        <v>138</v>
      </c>
      <c r="G126" s="155"/>
      <c r="H126" s="155"/>
      <c r="I126" s="155"/>
      <c r="J126" s="155"/>
      <c r="K126" s="155"/>
      <c r="L126" s="156"/>
      <c r="M126" s="122"/>
    </row>
    <row r="127" spans="3:13" ht="30.9" customHeight="1" x14ac:dyDescent="0.5">
      <c r="D127" s="183"/>
      <c r="E127" s="157"/>
      <c r="F127" s="153" t="s">
        <v>154</v>
      </c>
      <c r="G127" s="153"/>
      <c r="H127" s="153"/>
      <c r="I127" s="153"/>
      <c r="J127" s="153"/>
      <c r="K127" s="153"/>
      <c r="L127" s="153"/>
      <c r="M127" s="122"/>
    </row>
    <row r="128" spans="3:13" ht="18.3" x14ac:dyDescent="0.5">
      <c r="D128" s="183"/>
      <c r="E128" s="157"/>
      <c r="F128" s="153" t="s">
        <v>135</v>
      </c>
      <c r="G128" s="153"/>
      <c r="H128" s="153"/>
      <c r="I128" s="153"/>
      <c r="J128" s="153"/>
      <c r="K128" s="153"/>
      <c r="L128" s="153"/>
      <c r="M128" s="122"/>
    </row>
    <row r="129" spans="1:63" ht="31.8" customHeight="1" x14ac:dyDescent="0.5">
      <c r="D129" s="183"/>
      <c r="E129" s="157"/>
      <c r="F129" s="154" t="s">
        <v>155</v>
      </c>
      <c r="G129" s="155"/>
      <c r="H129" s="155"/>
      <c r="I129" s="155"/>
      <c r="J129" s="155"/>
      <c r="K129" s="155"/>
      <c r="L129" s="156"/>
      <c r="M129" s="122"/>
    </row>
    <row r="130" spans="1:63" ht="18.3" x14ac:dyDescent="0.5">
      <c r="D130" s="183" t="s">
        <v>134</v>
      </c>
      <c r="E130" s="157"/>
      <c r="F130" s="149"/>
      <c r="G130" s="149"/>
      <c r="H130" s="149"/>
      <c r="I130" s="149"/>
      <c r="J130" s="149"/>
      <c r="K130" s="149"/>
      <c r="L130" s="149"/>
      <c r="M130" s="122"/>
    </row>
    <row r="131" spans="1:63" ht="18.3" x14ac:dyDescent="0.5">
      <c r="C131" s="118"/>
      <c r="E131" s="157"/>
      <c r="F131" s="149"/>
      <c r="G131" s="149"/>
      <c r="H131" s="149"/>
      <c r="I131" s="149"/>
      <c r="J131" s="149"/>
      <c r="K131" s="149"/>
      <c r="L131" s="149"/>
      <c r="M131" s="122"/>
    </row>
    <row r="132" spans="1:63" ht="18.3" x14ac:dyDescent="0.5">
      <c r="C132" s="118"/>
      <c r="E132" s="157"/>
      <c r="F132" s="149"/>
      <c r="G132" s="149"/>
      <c r="H132" s="149"/>
      <c r="I132" s="149"/>
      <c r="J132" s="149"/>
      <c r="K132" s="149"/>
      <c r="L132" s="149"/>
      <c r="M132" s="122"/>
    </row>
    <row r="133" spans="1:63" ht="18.3" x14ac:dyDescent="0.5">
      <c r="C133" s="118"/>
      <c r="E133" s="157"/>
      <c r="F133" s="149"/>
      <c r="G133" s="149"/>
      <c r="H133" s="149"/>
      <c r="I133" s="149"/>
      <c r="J133" s="149"/>
      <c r="K133" s="149"/>
      <c r="L133" s="149"/>
      <c r="M133" s="122"/>
    </row>
    <row r="134" spans="1:63" ht="18.3" x14ac:dyDescent="0.5">
      <c r="C134" s="118"/>
      <c r="E134" s="157"/>
      <c r="F134" s="149"/>
      <c r="G134" s="149"/>
      <c r="H134" s="149"/>
      <c r="I134" s="149"/>
      <c r="J134" s="149"/>
      <c r="K134" s="149"/>
      <c r="L134" s="149"/>
      <c r="M134" s="122"/>
    </row>
    <row r="135" spans="1:63" ht="18.3" x14ac:dyDescent="0.5">
      <c r="C135" s="118"/>
      <c r="E135" s="157"/>
      <c r="F135" s="149"/>
      <c r="G135" s="149"/>
      <c r="H135" s="149"/>
      <c r="I135" s="149"/>
      <c r="J135" s="149"/>
      <c r="K135" s="149"/>
      <c r="L135" s="149"/>
      <c r="M135" s="122"/>
    </row>
    <row r="136" spans="1:63" ht="28.2" customHeight="1" x14ac:dyDescent="0.5">
      <c r="C136" s="118"/>
      <c r="E136" s="193" t="s">
        <v>164</v>
      </c>
      <c r="F136" s="184"/>
      <c r="G136" s="184"/>
      <c r="H136" s="184"/>
      <c r="I136" s="184"/>
      <c r="J136" s="184"/>
      <c r="K136" s="184"/>
      <c r="L136" s="184"/>
      <c r="M136" s="119"/>
    </row>
    <row r="137" spans="1:63" s="7" customFormat="1" x14ac:dyDescent="0.5">
      <c r="A137" s="196"/>
      <c r="C137" s="127"/>
      <c r="D137" s="29"/>
      <c r="F137" s="119"/>
      <c r="G137" s="194" t="s">
        <v>165</v>
      </c>
      <c r="I137" s="119"/>
      <c r="J137" s="119"/>
      <c r="K137" s="119"/>
      <c r="L137" s="119"/>
      <c r="M137" s="119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</row>
    <row r="139" spans="1:63" s="195" customFormat="1" x14ac:dyDescent="0.5">
      <c r="B139" s="196"/>
      <c r="D139" s="197"/>
      <c r="N139" s="196"/>
    </row>
    <row r="140" spans="1:63" s="195" customFormat="1" x14ac:dyDescent="0.5">
      <c r="B140" s="196"/>
      <c r="D140" s="197"/>
      <c r="N140" s="196"/>
    </row>
    <row r="141" spans="1:63" s="195" customFormat="1" x14ac:dyDescent="0.5">
      <c r="B141" s="196"/>
      <c r="D141" s="197"/>
      <c r="N141" s="196"/>
    </row>
    <row r="142" spans="1:63" s="195" customFormat="1" x14ac:dyDescent="0.5">
      <c r="B142" s="196"/>
      <c r="D142" s="197"/>
      <c r="N142" s="196"/>
    </row>
    <row r="143" spans="1:63" s="195" customFormat="1" x14ac:dyDescent="0.5">
      <c r="B143" s="196"/>
      <c r="D143" s="197"/>
      <c r="N143" s="196"/>
    </row>
    <row r="144" spans="1:63" s="195" customFormat="1" x14ac:dyDescent="0.5">
      <c r="B144" s="196"/>
      <c r="D144" s="197"/>
      <c r="N144" s="196"/>
    </row>
    <row r="145" spans="2:14" s="195" customFormat="1" x14ac:dyDescent="0.5">
      <c r="B145" s="196"/>
      <c r="D145" s="197"/>
      <c r="N145" s="196"/>
    </row>
    <row r="146" spans="2:14" s="195" customFormat="1" x14ac:dyDescent="0.5">
      <c r="B146" s="196"/>
      <c r="D146" s="197"/>
      <c r="N146" s="196"/>
    </row>
    <row r="147" spans="2:14" s="195" customFormat="1" x14ac:dyDescent="0.5">
      <c r="B147" s="196"/>
      <c r="D147" s="197"/>
      <c r="N147" s="196"/>
    </row>
    <row r="148" spans="2:14" s="195" customFormat="1" x14ac:dyDescent="0.5">
      <c r="B148" s="196"/>
      <c r="D148" s="197"/>
      <c r="N148" s="196"/>
    </row>
    <row r="149" spans="2:14" s="195" customFormat="1" x14ac:dyDescent="0.5">
      <c r="B149" s="196"/>
      <c r="D149" s="197"/>
      <c r="N149" s="196"/>
    </row>
    <row r="150" spans="2:14" s="195" customFormat="1" x14ac:dyDescent="0.5">
      <c r="B150" s="196"/>
      <c r="D150" s="197"/>
      <c r="N150" s="196"/>
    </row>
    <row r="151" spans="2:14" s="195" customFormat="1" x14ac:dyDescent="0.5">
      <c r="B151" s="196"/>
      <c r="D151" s="197"/>
      <c r="N151" s="196"/>
    </row>
    <row r="152" spans="2:14" s="195" customFormat="1" x14ac:dyDescent="0.5">
      <c r="B152" s="196"/>
      <c r="D152" s="197"/>
      <c r="N152" s="196"/>
    </row>
    <row r="153" spans="2:14" s="195" customFormat="1" x14ac:dyDescent="0.5">
      <c r="B153" s="196"/>
      <c r="D153" s="197"/>
      <c r="N153" s="196"/>
    </row>
    <row r="154" spans="2:14" s="195" customFormat="1" x14ac:dyDescent="0.5">
      <c r="B154" s="196"/>
      <c r="D154" s="197"/>
      <c r="N154" s="196"/>
    </row>
    <row r="155" spans="2:14" s="195" customFormat="1" x14ac:dyDescent="0.5">
      <c r="B155" s="196"/>
      <c r="D155" s="197"/>
      <c r="N155" s="196"/>
    </row>
    <row r="156" spans="2:14" s="195" customFormat="1" x14ac:dyDescent="0.5">
      <c r="B156" s="196"/>
      <c r="D156" s="197"/>
      <c r="N156" s="196"/>
    </row>
    <row r="157" spans="2:14" s="195" customFormat="1" x14ac:dyDescent="0.5">
      <c r="B157" s="196"/>
      <c r="D157" s="197"/>
      <c r="N157" s="196"/>
    </row>
    <row r="158" spans="2:14" s="195" customFormat="1" x14ac:dyDescent="0.5">
      <c r="B158" s="196"/>
      <c r="D158" s="197"/>
      <c r="N158" s="196"/>
    </row>
    <row r="159" spans="2:14" s="195" customFormat="1" x14ac:dyDescent="0.5">
      <c r="B159" s="196"/>
      <c r="D159" s="197"/>
      <c r="N159" s="196"/>
    </row>
    <row r="160" spans="2:14" s="195" customFormat="1" x14ac:dyDescent="0.5">
      <c r="B160" s="196"/>
      <c r="D160" s="197"/>
      <c r="N160" s="196"/>
    </row>
    <row r="161" spans="2:14" s="195" customFormat="1" x14ac:dyDescent="0.5">
      <c r="B161" s="196"/>
      <c r="D161" s="197"/>
      <c r="N161" s="196"/>
    </row>
    <row r="162" spans="2:14" s="195" customFormat="1" x14ac:dyDescent="0.5">
      <c r="B162" s="196"/>
      <c r="D162" s="197"/>
      <c r="N162" s="196"/>
    </row>
    <row r="163" spans="2:14" s="195" customFormat="1" x14ac:dyDescent="0.5">
      <c r="B163" s="196"/>
      <c r="D163" s="197"/>
      <c r="N163" s="196"/>
    </row>
    <row r="164" spans="2:14" s="195" customFormat="1" x14ac:dyDescent="0.5">
      <c r="B164" s="196"/>
      <c r="D164" s="197"/>
      <c r="N164" s="196"/>
    </row>
    <row r="165" spans="2:14" s="195" customFormat="1" x14ac:dyDescent="0.5">
      <c r="B165" s="196"/>
      <c r="D165" s="197"/>
      <c r="N165" s="196"/>
    </row>
    <row r="166" spans="2:14" s="195" customFormat="1" x14ac:dyDescent="0.5">
      <c r="B166" s="196"/>
      <c r="D166" s="197"/>
      <c r="N166" s="196"/>
    </row>
    <row r="167" spans="2:14" s="195" customFormat="1" x14ac:dyDescent="0.5">
      <c r="B167" s="196"/>
      <c r="D167" s="197"/>
      <c r="N167" s="196"/>
    </row>
    <row r="168" spans="2:14" s="195" customFormat="1" x14ac:dyDescent="0.5">
      <c r="B168" s="196"/>
      <c r="D168" s="197"/>
      <c r="N168" s="196"/>
    </row>
    <row r="169" spans="2:14" s="195" customFormat="1" x14ac:dyDescent="0.5">
      <c r="B169" s="196"/>
      <c r="D169" s="197"/>
      <c r="N169" s="196"/>
    </row>
    <row r="170" spans="2:14" s="195" customFormat="1" x14ac:dyDescent="0.5">
      <c r="B170" s="196"/>
      <c r="D170" s="197"/>
      <c r="N170" s="196"/>
    </row>
    <row r="171" spans="2:14" s="195" customFormat="1" x14ac:dyDescent="0.5">
      <c r="B171" s="196"/>
      <c r="D171" s="197"/>
      <c r="N171" s="196"/>
    </row>
    <row r="172" spans="2:14" s="195" customFormat="1" x14ac:dyDescent="0.5">
      <c r="B172" s="196"/>
      <c r="D172" s="197"/>
      <c r="N172" s="196"/>
    </row>
    <row r="173" spans="2:14" s="195" customFormat="1" x14ac:dyDescent="0.5">
      <c r="B173" s="196"/>
      <c r="D173" s="197"/>
      <c r="N173" s="196"/>
    </row>
    <row r="174" spans="2:14" s="195" customFormat="1" x14ac:dyDescent="0.5">
      <c r="B174" s="196"/>
      <c r="D174" s="197"/>
      <c r="N174" s="196"/>
    </row>
    <row r="175" spans="2:14" s="195" customFormat="1" x14ac:dyDescent="0.5">
      <c r="B175" s="196"/>
      <c r="D175" s="197"/>
      <c r="N175" s="196"/>
    </row>
    <row r="176" spans="2:14" s="195" customFormat="1" x14ac:dyDescent="0.5">
      <c r="B176" s="196"/>
      <c r="D176" s="197"/>
      <c r="N176" s="196"/>
    </row>
    <row r="177" spans="2:14" s="195" customFormat="1" x14ac:dyDescent="0.5">
      <c r="B177" s="196"/>
      <c r="D177" s="197"/>
      <c r="N177" s="196"/>
    </row>
    <row r="178" spans="2:14" s="195" customFormat="1" x14ac:dyDescent="0.5">
      <c r="B178" s="196"/>
      <c r="D178" s="197"/>
      <c r="N178" s="196"/>
    </row>
    <row r="179" spans="2:14" s="195" customFormat="1" x14ac:dyDescent="0.5">
      <c r="B179" s="196"/>
      <c r="D179" s="197"/>
      <c r="N179" s="196"/>
    </row>
    <row r="180" spans="2:14" s="195" customFormat="1" x14ac:dyDescent="0.5">
      <c r="B180" s="196"/>
      <c r="D180" s="197"/>
      <c r="N180" s="196"/>
    </row>
    <row r="181" spans="2:14" s="195" customFormat="1" x14ac:dyDescent="0.5">
      <c r="B181" s="196"/>
      <c r="D181" s="197"/>
      <c r="N181" s="196"/>
    </row>
    <row r="182" spans="2:14" s="195" customFormat="1" x14ac:dyDescent="0.5">
      <c r="B182" s="196"/>
      <c r="D182" s="197"/>
      <c r="N182" s="196"/>
    </row>
    <row r="183" spans="2:14" s="195" customFormat="1" x14ac:dyDescent="0.5">
      <c r="B183" s="196"/>
      <c r="D183" s="197"/>
      <c r="N183" s="196"/>
    </row>
    <row r="184" spans="2:14" s="195" customFormat="1" x14ac:dyDescent="0.5">
      <c r="B184" s="196"/>
      <c r="D184" s="197"/>
      <c r="N184" s="196"/>
    </row>
    <row r="185" spans="2:14" s="195" customFormat="1" x14ac:dyDescent="0.5">
      <c r="B185" s="196"/>
      <c r="D185" s="197"/>
      <c r="N185" s="196"/>
    </row>
    <row r="186" spans="2:14" s="195" customFormat="1" x14ac:dyDescent="0.5">
      <c r="B186" s="196"/>
      <c r="D186" s="197"/>
      <c r="N186" s="196"/>
    </row>
    <row r="187" spans="2:14" s="195" customFormat="1" x14ac:dyDescent="0.5">
      <c r="B187" s="196"/>
      <c r="D187" s="197"/>
      <c r="N187" s="196"/>
    </row>
    <row r="188" spans="2:14" s="195" customFormat="1" x14ac:dyDescent="0.5">
      <c r="B188" s="196"/>
      <c r="D188" s="197"/>
      <c r="N188" s="196"/>
    </row>
    <row r="189" spans="2:14" s="195" customFormat="1" x14ac:dyDescent="0.5">
      <c r="B189" s="196"/>
      <c r="D189" s="197"/>
      <c r="N189" s="196"/>
    </row>
    <row r="190" spans="2:14" s="195" customFormat="1" x14ac:dyDescent="0.5">
      <c r="B190" s="196"/>
      <c r="D190" s="197"/>
      <c r="N190" s="196"/>
    </row>
    <row r="191" spans="2:14" s="195" customFormat="1" x14ac:dyDescent="0.5">
      <c r="B191" s="196"/>
      <c r="D191" s="197"/>
      <c r="N191" s="196"/>
    </row>
    <row r="192" spans="2:14" s="195" customFormat="1" x14ac:dyDescent="0.5">
      <c r="B192" s="196"/>
      <c r="D192" s="197"/>
      <c r="N192" s="196"/>
    </row>
    <row r="193" spans="2:14" s="195" customFormat="1" x14ac:dyDescent="0.5">
      <c r="B193" s="196"/>
      <c r="D193" s="197"/>
      <c r="N193" s="196"/>
    </row>
    <row r="194" spans="2:14" s="195" customFormat="1" x14ac:dyDescent="0.5">
      <c r="B194" s="196"/>
      <c r="D194" s="197"/>
      <c r="N194" s="196"/>
    </row>
    <row r="195" spans="2:14" s="195" customFormat="1" x14ac:dyDescent="0.5">
      <c r="B195" s="196"/>
      <c r="D195" s="197"/>
      <c r="N195" s="196"/>
    </row>
    <row r="196" spans="2:14" s="195" customFormat="1" x14ac:dyDescent="0.5">
      <c r="B196" s="196"/>
      <c r="D196" s="197"/>
      <c r="N196" s="196"/>
    </row>
    <row r="197" spans="2:14" s="195" customFormat="1" x14ac:dyDescent="0.5">
      <c r="B197" s="196"/>
      <c r="D197" s="197"/>
      <c r="N197" s="196"/>
    </row>
    <row r="198" spans="2:14" s="195" customFormat="1" x14ac:dyDescent="0.5">
      <c r="B198" s="196"/>
      <c r="D198" s="197"/>
      <c r="N198" s="196"/>
    </row>
    <row r="199" spans="2:14" s="195" customFormat="1" x14ac:dyDescent="0.5">
      <c r="B199" s="196"/>
      <c r="D199" s="197"/>
      <c r="N199" s="196"/>
    </row>
    <row r="200" spans="2:14" s="195" customFormat="1" x14ac:dyDescent="0.5">
      <c r="B200" s="196"/>
      <c r="D200" s="197"/>
      <c r="N200" s="196"/>
    </row>
    <row r="201" spans="2:14" s="195" customFormat="1" x14ac:dyDescent="0.5">
      <c r="B201" s="196"/>
      <c r="D201" s="197"/>
      <c r="N201" s="196"/>
    </row>
    <row r="202" spans="2:14" s="195" customFormat="1" x14ac:dyDescent="0.5">
      <c r="B202" s="196"/>
      <c r="D202" s="197"/>
      <c r="N202" s="196"/>
    </row>
    <row r="203" spans="2:14" s="195" customFormat="1" x14ac:dyDescent="0.5">
      <c r="B203" s="196"/>
      <c r="D203" s="197"/>
      <c r="N203" s="196"/>
    </row>
    <row r="204" spans="2:14" s="195" customFormat="1" x14ac:dyDescent="0.5">
      <c r="B204" s="196"/>
      <c r="D204" s="197"/>
      <c r="N204" s="196"/>
    </row>
    <row r="205" spans="2:14" s="195" customFormat="1" x14ac:dyDescent="0.5">
      <c r="B205" s="196"/>
      <c r="D205" s="197"/>
      <c r="N205" s="196"/>
    </row>
    <row r="206" spans="2:14" s="195" customFormat="1" x14ac:dyDescent="0.5">
      <c r="B206" s="196"/>
      <c r="D206" s="197"/>
      <c r="N206" s="196"/>
    </row>
    <row r="207" spans="2:14" s="195" customFormat="1" x14ac:dyDescent="0.5">
      <c r="B207" s="196"/>
      <c r="D207" s="197"/>
      <c r="N207" s="196"/>
    </row>
    <row r="208" spans="2:14" s="195" customFormat="1" x14ac:dyDescent="0.5">
      <c r="B208" s="196"/>
      <c r="D208" s="197"/>
      <c r="N208" s="196"/>
    </row>
    <row r="209" spans="2:14" s="195" customFormat="1" x14ac:dyDescent="0.5">
      <c r="B209" s="196"/>
      <c r="D209" s="197"/>
      <c r="N209" s="196"/>
    </row>
    <row r="210" spans="2:14" s="195" customFormat="1" x14ac:dyDescent="0.5">
      <c r="B210" s="196"/>
      <c r="D210" s="197"/>
      <c r="N210" s="196"/>
    </row>
    <row r="211" spans="2:14" s="195" customFormat="1" x14ac:dyDescent="0.5">
      <c r="B211" s="196"/>
      <c r="D211" s="197"/>
      <c r="N211" s="196"/>
    </row>
    <row r="212" spans="2:14" s="195" customFormat="1" x14ac:dyDescent="0.5">
      <c r="B212" s="196"/>
      <c r="D212" s="197"/>
      <c r="N212" s="196"/>
    </row>
    <row r="213" spans="2:14" s="195" customFormat="1" x14ac:dyDescent="0.5">
      <c r="B213" s="196"/>
      <c r="D213" s="197"/>
      <c r="N213" s="196"/>
    </row>
    <row r="214" spans="2:14" s="195" customFormat="1" x14ac:dyDescent="0.5">
      <c r="B214" s="196"/>
      <c r="D214" s="197"/>
      <c r="N214" s="196"/>
    </row>
    <row r="215" spans="2:14" s="195" customFormat="1" x14ac:dyDescent="0.5">
      <c r="B215" s="196"/>
      <c r="D215" s="197"/>
      <c r="N215" s="196"/>
    </row>
    <row r="216" spans="2:14" s="195" customFormat="1" x14ac:dyDescent="0.5">
      <c r="B216" s="196"/>
      <c r="D216" s="197"/>
      <c r="N216" s="196"/>
    </row>
    <row r="217" spans="2:14" s="195" customFormat="1" x14ac:dyDescent="0.5">
      <c r="B217" s="196"/>
      <c r="D217" s="197"/>
      <c r="N217" s="196"/>
    </row>
    <row r="218" spans="2:14" s="195" customFormat="1" x14ac:dyDescent="0.5">
      <c r="B218" s="196"/>
      <c r="D218" s="197"/>
      <c r="N218" s="196"/>
    </row>
    <row r="219" spans="2:14" s="195" customFormat="1" x14ac:dyDescent="0.5">
      <c r="B219" s="196"/>
      <c r="D219" s="197"/>
      <c r="N219" s="196"/>
    </row>
    <row r="220" spans="2:14" s="195" customFormat="1" x14ac:dyDescent="0.5">
      <c r="B220" s="196"/>
      <c r="D220" s="197"/>
      <c r="N220" s="196"/>
    </row>
    <row r="221" spans="2:14" s="195" customFormat="1" x14ac:dyDescent="0.5">
      <c r="B221" s="196"/>
      <c r="D221" s="197"/>
      <c r="N221" s="196"/>
    </row>
    <row r="222" spans="2:14" s="195" customFormat="1" x14ac:dyDescent="0.5">
      <c r="B222" s="196"/>
      <c r="D222" s="197"/>
      <c r="N222" s="196"/>
    </row>
    <row r="223" spans="2:14" s="195" customFormat="1" x14ac:dyDescent="0.5">
      <c r="B223" s="196"/>
      <c r="D223" s="197"/>
      <c r="N223" s="196"/>
    </row>
    <row r="224" spans="2:14" s="195" customFormat="1" x14ac:dyDescent="0.5">
      <c r="B224" s="196"/>
      <c r="D224" s="197"/>
      <c r="N224" s="196"/>
    </row>
    <row r="225" spans="2:14" s="195" customFormat="1" x14ac:dyDescent="0.5">
      <c r="B225" s="196"/>
      <c r="D225" s="197"/>
      <c r="N225" s="196"/>
    </row>
    <row r="226" spans="2:14" s="195" customFormat="1" x14ac:dyDescent="0.5">
      <c r="B226" s="196"/>
      <c r="D226" s="197"/>
      <c r="N226" s="196"/>
    </row>
    <row r="227" spans="2:14" s="195" customFormat="1" x14ac:dyDescent="0.5">
      <c r="B227" s="196"/>
      <c r="D227" s="197"/>
      <c r="N227" s="196"/>
    </row>
    <row r="228" spans="2:14" s="195" customFormat="1" x14ac:dyDescent="0.5">
      <c r="B228" s="196"/>
      <c r="D228" s="197"/>
      <c r="N228" s="196"/>
    </row>
    <row r="229" spans="2:14" s="195" customFormat="1" x14ac:dyDescent="0.5">
      <c r="B229" s="196"/>
      <c r="D229" s="197"/>
      <c r="N229" s="196"/>
    </row>
    <row r="230" spans="2:14" s="195" customFormat="1" x14ac:dyDescent="0.5">
      <c r="B230" s="196"/>
      <c r="D230" s="197"/>
      <c r="N230" s="196"/>
    </row>
    <row r="231" spans="2:14" s="195" customFormat="1" x14ac:dyDescent="0.5">
      <c r="B231" s="196"/>
      <c r="D231" s="197"/>
      <c r="N231" s="196"/>
    </row>
    <row r="232" spans="2:14" s="195" customFormat="1" x14ac:dyDescent="0.5">
      <c r="B232" s="196"/>
      <c r="D232" s="197"/>
      <c r="N232" s="196"/>
    </row>
    <row r="233" spans="2:14" s="195" customFormat="1" x14ac:dyDescent="0.5">
      <c r="B233" s="196"/>
      <c r="D233" s="197"/>
      <c r="N233" s="196"/>
    </row>
    <row r="234" spans="2:14" s="195" customFormat="1" x14ac:dyDescent="0.5">
      <c r="B234" s="196"/>
      <c r="D234" s="197"/>
      <c r="N234" s="196"/>
    </row>
    <row r="235" spans="2:14" s="195" customFormat="1" x14ac:dyDescent="0.5">
      <c r="B235" s="196"/>
      <c r="D235" s="197"/>
      <c r="N235" s="196"/>
    </row>
    <row r="236" spans="2:14" s="195" customFormat="1" x14ac:dyDescent="0.5">
      <c r="B236" s="196"/>
      <c r="D236" s="197"/>
      <c r="N236" s="196"/>
    </row>
    <row r="237" spans="2:14" s="195" customFormat="1" x14ac:dyDescent="0.5">
      <c r="B237" s="196"/>
      <c r="D237" s="197"/>
      <c r="N237" s="196"/>
    </row>
    <row r="238" spans="2:14" s="195" customFormat="1" x14ac:dyDescent="0.5">
      <c r="B238" s="196"/>
      <c r="D238" s="197"/>
      <c r="N238" s="196"/>
    </row>
    <row r="239" spans="2:14" s="195" customFormat="1" x14ac:dyDescent="0.5">
      <c r="B239" s="196"/>
      <c r="D239" s="197"/>
      <c r="N239" s="196"/>
    </row>
    <row r="240" spans="2:14" s="195" customFormat="1" x14ac:dyDescent="0.5">
      <c r="B240" s="196"/>
      <c r="D240" s="197"/>
      <c r="N240" s="196"/>
    </row>
    <row r="241" spans="2:14" s="195" customFormat="1" x14ac:dyDescent="0.5">
      <c r="B241" s="196"/>
      <c r="D241" s="197"/>
      <c r="N241" s="196"/>
    </row>
    <row r="242" spans="2:14" s="195" customFormat="1" x14ac:dyDescent="0.5">
      <c r="B242" s="196"/>
      <c r="D242" s="197"/>
      <c r="N242" s="196"/>
    </row>
    <row r="243" spans="2:14" s="195" customFormat="1" x14ac:dyDescent="0.5">
      <c r="B243" s="196"/>
      <c r="D243" s="197"/>
      <c r="N243" s="196"/>
    </row>
    <row r="244" spans="2:14" s="195" customFormat="1" x14ac:dyDescent="0.5">
      <c r="B244" s="196"/>
      <c r="D244" s="197"/>
      <c r="N244" s="196"/>
    </row>
    <row r="245" spans="2:14" s="195" customFormat="1" x14ac:dyDescent="0.5">
      <c r="B245" s="196"/>
      <c r="D245" s="197"/>
      <c r="N245" s="196"/>
    </row>
    <row r="246" spans="2:14" s="195" customFormat="1" x14ac:dyDescent="0.5">
      <c r="B246" s="196"/>
      <c r="D246" s="197"/>
      <c r="N246" s="196"/>
    </row>
    <row r="247" spans="2:14" s="195" customFormat="1" x14ac:dyDescent="0.5">
      <c r="B247" s="196"/>
      <c r="D247" s="197"/>
      <c r="N247" s="196"/>
    </row>
    <row r="248" spans="2:14" s="195" customFormat="1" x14ac:dyDescent="0.5">
      <c r="B248" s="196"/>
      <c r="D248" s="197"/>
      <c r="N248" s="196"/>
    </row>
    <row r="249" spans="2:14" s="195" customFormat="1" x14ac:dyDescent="0.5">
      <c r="B249" s="196"/>
      <c r="D249" s="197"/>
      <c r="N249" s="196"/>
    </row>
    <row r="250" spans="2:14" s="195" customFormat="1" x14ac:dyDescent="0.5">
      <c r="B250" s="196"/>
      <c r="D250" s="197"/>
      <c r="N250" s="196"/>
    </row>
    <row r="251" spans="2:14" s="195" customFormat="1" x14ac:dyDescent="0.5">
      <c r="B251" s="196"/>
      <c r="D251" s="197"/>
      <c r="N251" s="196"/>
    </row>
    <row r="252" spans="2:14" s="195" customFormat="1" x14ac:dyDescent="0.5">
      <c r="B252" s="196"/>
      <c r="D252" s="197"/>
      <c r="N252" s="196"/>
    </row>
    <row r="253" spans="2:14" s="195" customFormat="1" x14ac:dyDescent="0.5">
      <c r="B253" s="196"/>
      <c r="D253" s="197"/>
      <c r="N253" s="196"/>
    </row>
    <row r="254" spans="2:14" s="195" customFormat="1" x14ac:dyDescent="0.5">
      <c r="B254" s="196"/>
      <c r="D254" s="197"/>
      <c r="N254" s="196"/>
    </row>
    <row r="255" spans="2:14" s="195" customFormat="1" x14ac:dyDescent="0.5">
      <c r="B255" s="196"/>
      <c r="D255" s="197"/>
      <c r="N255" s="196"/>
    </row>
    <row r="256" spans="2:14" s="195" customFormat="1" x14ac:dyDescent="0.5">
      <c r="B256" s="196"/>
      <c r="D256" s="197"/>
      <c r="N256" s="196"/>
    </row>
    <row r="257" spans="2:14" s="195" customFormat="1" x14ac:dyDescent="0.5">
      <c r="B257" s="196"/>
      <c r="D257" s="197"/>
      <c r="N257" s="196"/>
    </row>
    <row r="258" spans="2:14" s="195" customFormat="1" x14ac:dyDescent="0.5">
      <c r="B258" s="196"/>
      <c r="D258" s="197"/>
      <c r="N258" s="196"/>
    </row>
    <row r="259" spans="2:14" s="195" customFormat="1" x14ac:dyDescent="0.5">
      <c r="B259" s="196"/>
      <c r="D259" s="197"/>
      <c r="N259" s="196"/>
    </row>
    <row r="260" spans="2:14" s="195" customFormat="1" x14ac:dyDescent="0.5">
      <c r="B260" s="196"/>
      <c r="D260" s="197"/>
      <c r="N260" s="196"/>
    </row>
    <row r="261" spans="2:14" s="195" customFormat="1" x14ac:dyDescent="0.5">
      <c r="B261" s="196"/>
      <c r="D261" s="197"/>
      <c r="N261" s="196"/>
    </row>
    <row r="262" spans="2:14" s="195" customFormat="1" x14ac:dyDescent="0.5">
      <c r="B262" s="196"/>
      <c r="D262" s="197"/>
      <c r="N262" s="196"/>
    </row>
    <row r="263" spans="2:14" s="195" customFormat="1" x14ac:dyDescent="0.5">
      <c r="B263" s="196"/>
      <c r="D263" s="197"/>
      <c r="N263" s="196"/>
    </row>
    <row r="264" spans="2:14" s="195" customFormat="1" x14ac:dyDescent="0.5">
      <c r="B264" s="196"/>
      <c r="D264" s="197"/>
      <c r="N264" s="196"/>
    </row>
    <row r="265" spans="2:14" s="195" customFormat="1" x14ac:dyDescent="0.5">
      <c r="B265" s="196"/>
      <c r="D265" s="197"/>
      <c r="N265" s="196"/>
    </row>
    <row r="266" spans="2:14" s="195" customFormat="1" x14ac:dyDescent="0.5">
      <c r="B266" s="196"/>
      <c r="D266" s="197"/>
      <c r="N266" s="196"/>
    </row>
    <row r="267" spans="2:14" s="195" customFormat="1" x14ac:dyDescent="0.5">
      <c r="B267" s="196"/>
      <c r="D267" s="197"/>
      <c r="N267" s="196"/>
    </row>
    <row r="268" spans="2:14" s="195" customFormat="1" x14ac:dyDescent="0.5">
      <c r="B268" s="196"/>
      <c r="D268" s="197"/>
      <c r="N268" s="196"/>
    </row>
    <row r="269" spans="2:14" s="195" customFormat="1" x14ac:dyDescent="0.5">
      <c r="B269" s="196"/>
      <c r="D269" s="197"/>
      <c r="N269" s="196"/>
    </row>
    <row r="270" spans="2:14" s="195" customFormat="1" x14ac:dyDescent="0.5">
      <c r="B270" s="196"/>
      <c r="D270" s="197"/>
      <c r="N270" s="196"/>
    </row>
    <row r="271" spans="2:14" s="195" customFormat="1" x14ac:dyDescent="0.5">
      <c r="B271" s="196"/>
      <c r="D271" s="197"/>
      <c r="N271" s="196"/>
    </row>
    <row r="272" spans="2:14" s="195" customFormat="1" x14ac:dyDescent="0.5">
      <c r="B272" s="196"/>
      <c r="D272" s="197"/>
      <c r="N272" s="196"/>
    </row>
    <row r="273" spans="2:14" s="195" customFormat="1" x14ac:dyDescent="0.5">
      <c r="B273" s="196"/>
      <c r="D273" s="197"/>
      <c r="N273" s="196"/>
    </row>
    <row r="274" spans="2:14" s="195" customFormat="1" x14ac:dyDescent="0.5">
      <c r="B274" s="196"/>
      <c r="D274" s="197"/>
      <c r="N274" s="196"/>
    </row>
    <row r="275" spans="2:14" s="195" customFormat="1" x14ac:dyDescent="0.5">
      <c r="B275" s="196"/>
      <c r="D275" s="197"/>
      <c r="N275" s="196"/>
    </row>
    <row r="276" spans="2:14" s="195" customFormat="1" x14ac:dyDescent="0.5">
      <c r="B276" s="196"/>
      <c r="D276" s="197"/>
      <c r="N276" s="196"/>
    </row>
    <row r="277" spans="2:14" s="195" customFormat="1" x14ac:dyDescent="0.5">
      <c r="B277" s="196"/>
      <c r="D277" s="197"/>
      <c r="N277" s="196"/>
    </row>
    <row r="278" spans="2:14" s="195" customFormat="1" x14ac:dyDescent="0.5">
      <c r="B278" s="196"/>
      <c r="D278" s="197"/>
      <c r="N278" s="196"/>
    </row>
    <row r="279" spans="2:14" s="195" customFormat="1" x14ac:dyDescent="0.5">
      <c r="B279" s="196"/>
      <c r="D279" s="197"/>
      <c r="N279" s="196"/>
    </row>
    <row r="280" spans="2:14" s="195" customFormat="1" x14ac:dyDescent="0.5">
      <c r="B280" s="196"/>
      <c r="D280" s="197"/>
      <c r="N280" s="196"/>
    </row>
    <row r="281" spans="2:14" s="195" customFormat="1" x14ac:dyDescent="0.5">
      <c r="B281" s="196"/>
      <c r="D281" s="197"/>
      <c r="N281" s="196"/>
    </row>
    <row r="282" spans="2:14" s="195" customFormat="1" x14ac:dyDescent="0.5">
      <c r="B282" s="196"/>
      <c r="D282" s="197"/>
      <c r="N282" s="196"/>
    </row>
    <row r="283" spans="2:14" s="195" customFormat="1" x14ac:dyDescent="0.5">
      <c r="B283" s="196"/>
      <c r="D283" s="197"/>
      <c r="N283" s="196"/>
    </row>
    <row r="284" spans="2:14" s="195" customFormat="1" x14ac:dyDescent="0.5">
      <c r="B284" s="196"/>
      <c r="D284" s="197"/>
      <c r="N284" s="196"/>
    </row>
    <row r="285" spans="2:14" s="195" customFormat="1" x14ac:dyDescent="0.5">
      <c r="B285" s="196"/>
      <c r="D285" s="197"/>
      <c r="N285" s="196"/>
    </row>
    <row r="286" spans="2:14" s="195" customFormat="1" x14ac:dyDescent="0.5">
      <c r="B286" s="196"/>
      <c r="D286" s="197"/>
      <c r="N286" s="196"/>
    </row>
    <row r="287" spans="2:14" s="195" customFormat="1" x14ac:dyDescent="0.5">
      <c r="B287" s="196"/>
      <c r="D287" s="197"/>
      <c r="N287" s="196"/>
    </row>
    <row r="288" spans="2:14" s="195" customFormat="1" x14ac:dyDescent="0.5">
      <c r="B288" s="196"/>
      <c r="D288" s="197"/>
      <c r="N288" s="196"/>
    </row>
    <row r="289" spans="2:14" s="195" customFormat="1" x14ac:dyDescent="0.5">
      <c r="B289" s="196"/>
      <c r="D289" s="197"/>
      <c r="N289" s="196"/>
    </row>
    <row r="290" spans="2:14" s="195" customFormat="1" x14ac:dyDescent="0.5">
      <c r="B290" s="196"/>
      <c r="D290" s="197"/>
      <c r="N290" s="196"/>
    </row>
    <row r="291" spans="2:14" s="195" customFormat="1" x14ac:dyDescent="0.5">
      <c r="B291" s="196"/>
      <c r="D291" s="197"/>
      <c r="N291" s="196"/>
    </row>
    <row r="292" spans="2:14" s="195" customFormat="1" x14ac:dyDescent="0.5">
      <c r="B292" s="196"/>
      <c r="D292" s="197"/>
      <c r="N292" s="196"/>
    </row>
    <row r="293" spans="2:14" s="195" customFormat="1" x14ac:dyDescent="0.5">
      <c r="B293" s="196"/>
      <c r="D293" s="197"/>
      <c r="N293" s="196"/>
    </row>
    <row r="294" spans="2:14" s="195" customFormat="1" x14ac:dyDescent="0.5">
      <c r="B294" s="196"/>
      <c r="D294" s="197"/>
      <c r="N294" s="196"/>
    </row>
    <row r="295" spans="2:14" s="195" customFormat="1" x14ac:dyDescent="0.5">
      <c r="B295" s="196"/>
      <c r="D295" s="197"/>
      <c r="N295" s="196"/>
    </row>
    <row r="296" spans="2:14" s="195" customFormat="1" x14ac:dyDescent="0.5">
      <c r="B296" s="196"/>
      <c r="D296" s="197"/>
      <c r="N296" s="196"/>
    </row>
    <row r="297" spans="2:14" s="195" customFormat="1" x14ac:dyDescent="0.5">
      <c r="B297" s="196"/>
      <c r="D297" s="197"/>
      <c r="N297" s="196"/>
    </row>
    <row r="298" spans="2:14" s="195" customFormat="1" x14ac:dyDescent="0.5">
      <c r="B298" s="196"/>
      <c r="D298" s="197"/>
      <c r="N298" s="196"/>
    </row>
    <row r="299" spans="2:14" s="195" customFormat="1" x14ac:dyDescent="0.5">
      <c r="B299" s="196"/>
      <c r="D299" s="197"/>
      <c r="N299" s="196"/>
    </row>
    <row r="300" spans="2:14" s="195" customFormat="1" x14ac:dyDescent="0.5">
      <c r="B300" s="196"/>
      <c r="D300" s="197"/>
      <c r="N300" s="196"/>
    </row>
    <row r="301" spans="2:14" s="195" customFormat="1" x14ac:dyDescent="0.5">
      <c r="B301" s="196"/>
      <c r="D301" s="197"/>
      <c r="N301" s="196"/>
    </row>
    <row r="302" spans="2:14" s="195" customFormat="1" x14ac:dyDescent="0.5">
      <c r="B302" s="196"/>
      <c r="D302" s="197"/>
      <c r="N302" s="196"/>
    </row>
    <row r="303" spans="2:14" s="195" customFormat="1" x14ac:dyDescent="0.5">
      <c r="B303" s="196"/>
      <c r="D303" s="197"/>
      <c r="N303" s="196"/>
    </row>
    <row r="304" spans="2:14" s="195" customFormat="1" x14ac:dyDescent="0.5">
      <c r="B304" s="196"/>
      <c r="D304" s="197"/>
      <c r="N304" s="196"/>
    </row>
    <row r="305" spans="2:14" s="195" customFormat="1" x14ac:dyDescent="0.5">
      <c r="B305" s="196"/>
      <c r="D305" s="197"/>
      <c r="N305" s="196"/>
    </row>
    <row r="306" spans="2:14" s="195" customFormat="1" x14ac:dyDescent="0.5">
      <c r="B306" s="196"/>
      <c r="D306" s="197"/>
      <c r="N306" s="196"/>
    </row>
    <row r="307" spans="2:14" s="195" customFormat="1" x14ac:dyDescent="0.5">
      <c r="B307" s="196"/>
      <c r="D307" s="197"/>
      <c r="N307" s="196"/>
    </row>
    <row r="308" spans="2:14" s="195" customFormat="1" x14ac:dyDescent="0.5">
      <c r="B308" s="196"/>
      <c r="D308" s="197"/>
      <c r="N308" s="196"/>
    </row>
    <row r="309" spans="2:14" s="195" customFormat="1" x14ac:dyDescent="0.5">
      <c r="B309" s="196"/>
      <c r="D309" s="197"/>
      <c r="N309" s="196"/>
    </row>
    <row r="310" spans="2:14" s="195" customFormat="1" x14ac:dyDescent="0.5">
      <c r="B310" s="196"/>
      <c r="D310" s="197"/>
      <c r="N310" s="196"/>
    </row>
    <row r="311" spans="2:14" s="195" customFormat="1" x14ac:dyDescent="0.5">
      <c r="B311" s="196"/>
      <c r="D311" s="197"/>
      <c r="N311" s="196"/>
    </row>
    <row r="312" spans="2:14" s="195" customFormat="1" x14ac:dyDescent="0.5">
      <c r="B312" s="196"/>
      <c r="D312" s="197"/>
      <c r="N312" s="196"/>
    </row>
    <row r="313" spans="2:14" s="195" customFormat="1" x14ac:dyDescent="0.5">
      <c r="B313" s="196"/>
      <c r="D313" s="197"/>
      <c r="N313" s="196"/>
    </row>
    <row r="314" spans="2:14" s="195" customFormat="1" x14ac:dyDescent="0.5">
      <c r="B314" s="196"/>
      <c r="D314" s="197"/>
      <c r="N314" s="196"/>
    </row>
    <row r="315" spans="2:14" s="195" customFormat="1" x14ac:dyDescent="0.5">
      <c r="B315" s="196"/>
      <c r="D315" s="197"/>
      <c r="N315" s="196"/>
    </row>
    <row r="316" spans="2:14" s="195" customFormat="1" x14ac:dyDescent="0.5">
      <c r="B316" s="196"/>
      <c r="D316" s="197"/>
      <c r="N316" s="196"/>
    </row>
    <row r="317" spans="2:14" s="195" customFormat="1" x14ac:dyDescent="0.5">
      <c r="B317" s="196"/>
      <c r="D317" s="197"/>
      <c r="N317" s="196"/>
    </row>
    <row r="318" spans="2:14" s="195" customFormat="1" x14ac:dyDescent="0.5">
      <c r="B318" s="196"/>
      <c r="D318" s="197"/>
      <c r="N318" s="196"/>
    </row>
    <row r="319" spans="2:14" s="195" customFormat="1" x14ac:dyDescent="0.5">
      <c r="B319" s="196"/>
      <c r="D319" s="197"/>
      <c r="N319" s="196"/>
    </row>
    <row r="320" spans="2:14" s="195" customFormat="1" x14ac:dyDescent="0.5">
      <c r="B320" s="196"/>
      <c r="D320" s="197"/>
      <c r="N320" s="196"/>
    </row>
    <row r="321" spans="2:14" s="195" customFormat="1" x14ac:dyDescent="0.5">
      <c r="B321" s="196"/>
      <c r="D321" s="197"/>
      <c r="N321" s="196"/>
    </row>
    <row r="322" spans="2:14" s="195" customFormat="1" x14ac:dyDescent="0.5">
      <c r="B322" s="196"/>
      <c r="D322" s="197"/>
      <c r="N322" s="196"/>
    </row>
    <row r="323" spans="2:14" s="195" customFormat="1" x14ac:dyDescent="0.5">
      <c r="B323" s="196"/>
      <c r="D323" s="197"/>
      <c r="N323" s="196"/>
    </row>
    <row r="324" spans="2:14" s="195" customFormat="1" x14ac:dyDescent="0.5">
      <c r="B324" s="196"/>
      <c r="D324" s="197"/>
      <c r="N324" s="196"/>
    </row>
    <row r="325" spans="2:14" s="195" customFormat="1" x14ac:dyDescent="0.5">
      <c r="B325" s="196"/>
      <c r="D325" s="197"/>
      <c r="N325" s="196"/>
    </row>
    <row r="326" spans="2:14" s="195" customFormat="1" x14ac:dyDescent="0.5">
      <c r="B326" s="196"/>
      <c r="D326" s="197"/>
      <c r="N326" s="196"/>
    </row>
    <row r="327" spans="2:14" s="195" customFormat="1" x14ac:dyDescent="0.5">
      <c r="B327" s="196"/>
      <c r="D327" s="197"/>
      <c r="N327" s="196"/>
    </row>
    <row r="328" spans="2:14" s="195" customFormat="1" x14ac:dyDescent="0.5">
      <c r="B328" s="196"/>
      <c r="D328" s="197"/>
      <c r="N328" s="196"/>
    </row>
    <row r="329" spans="2:14" s="195" customFormat="1" x14ac:dyDescent="0.5">
      <c r="B329" s="196"/>
      <c r="D329" s="197"/>
      <c r="N329" s="196"/>
    </row>
    <row r="330" spans="2:14" s="195" customFormat="1" x14ac:dyDescent="0.5">
      <c r="B330" s="196"/>
      <c r="D330" s="197"/>
      <c r="N330" s="196"/>
    </row>
    <row r="331" spans="2:14" s="195" customFormat="1" x14ac:dyDescent="0.5">
      <c r="B331" s="196"/>
      <c r="D331" s="197"/>
      <c r="N331" s="196"/>
    </row>
    <row r="332" spans="2:14" s="195" customFormat="1" x14ac:dyDescent="0.5">
      <c r="B332" s="196"/>
      <c r="D332" s="197"/>
      <c r="N332" s="196"/>
    </row>
    <row r="333" spans="2:14" s="195" customFormat="1" x14ac:dyDescent="0.5">
      <c r="B333" s="196"/>
      <c r="D333" s="197"/>
      <c r="N333" s="196"/>
    </row>
    <row r="334" spans="2:14" s="195" customFormat="1" x14ac:dyDescent="0.5">
      <c r="B334" s="196"/>
      <c r="D334" s="197"/>
      <c r="N334" s="196"/>
    </row>
    <row r="335" spans="2:14" s="195" customFormat="1" x14ac:dyDescent="0.5">
      <c r="B335" s="196"/>
      <c r="D335" s="197"/>
      <c r="N335" s="196"/>
    </row>
  </sheetData>
  <sheetProtection sheet="1" selectLockedCells="1"/>
  <mergeCells count="44">
    <mergeCell ref="L18:N18"/>
    <mergeCell ref="E136:L136"/>
    <mergeCell ref="E13:G13"/>
    <mergeCell ref="E14:G14"/>
    <mergeCell ref="E15:G15"/>
    <mergeCell ref="I11:K11"/>
    <mergeCell ref="I12:K12"/>
    <mergeCell ref="I13:K13"/>
    <mergeCell ref="I14:K14"/>
    <mergeCell ref="I15:K15"/>
    <mergeCell ref="F124:L124"/>
    <mergeCell ref="F125:L125"/>
    <mergeCell ref="E20:G20"/>
    <mergeCell ref="E31:G31"/>
    <mergeCell ref="F129:L129"/>
    <mergeCell ref="E78:F78"/>
    <mergeCell ref="F131:L131"/>
    <mergeCell ref="F118:L118"/>
    <mergeCell ref="F119:L119"/>
    <mergeCell ref="F121:L121"/>
    <mergeCell ref="F122:L122"/>
    <mergeCell ref="F127:L127"/>
    <mergeCell ref="F128:L128"/>
    <mergeCell ref="F120:L120"/>
    <mergeCell ref="F132:L132"/>
    <mergeCell ref="F130:L130"/>
    <mergeCell ref="F133:L133"/>
    <mergeCell ref="F123:L123"/>
    <mergeCell ref="F126:L126"/>
    <mergeCell ref="F134:L134"/>
    <mergeCell ref="F135:L135"/>
    <mergeCell ref="F32:G32"/>
    <mergeCell ref="F21:G21"/>
    <mergeCell ref="E25:G25"/>
    <mergeCell ref="E28:G28"/>
    <mergeCell ref="E11:G11"/>
    <mergeCell ref="E12:G12"/>
    <mergeCell ref="V56:V57"/>
    <mergeCell ref="Y56:Z56"/>
    <mergeCell ref="V91:V92"/>
    <mergeCell ref="Y91:Z91"/>
    <mergeCell ref="E41:F41"/>
    <mergeCell ref="E81:F81"/>
    <mergeCell ref="F53:F55"/>
  </mergeCells>
  <phoneticPr fontId="28" type="noConversion"/>
  <pageMargins left="0.6" right="0.25" top="0.74" bottom="0.34" header="0.3" footer="0.3"/>
  <pageSetup scale="69" fitToHeight="2" orientation="portrait" r:id="rId1"/>
  <rowBreaks count="1" manualBreakCount="1">
    <brk id="73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3DF6-B531-4D20-B43E-2D3A28615C89}">
  <sheetPr codeName="Sheet2">
    <tabColor rgb="FFFFFF00"/>
  </sheetPr>
  <dimension ref="A1:AJ96"/>
  <sheetViews>
    <sheetView zoomScaleNormal="100" workbookViewId="0">
      <selection activeCell="G25" sqref="G25"/>
    </sheetView>
  </sheetViews>
  <sheetFormatPr defaultColWidth="8.8203125" defaultRowHeight="12.9" x14ac:dyDescent="0.5"/>
  <cols>
    <col min="1" max="1" width="6.41015625" style="4" customWidth="1"/>
    <col min="2" max="2" width="2.8203125" style="86" customWidth="1"/>
    <col min="3" max="7" width="8.8203125" style="86"/>
    <col min="8" max="8" width="13.8203125" style="86" customWidth="1"/>
    <col min="9" max="9" width="14.1171875" style="86" customWidth="1"/>
    <col min="10" max="10" width="13.234375" style="86" customWidth="1"/>
    <col min="11" max="11" width="10.8203125" style="86" customWidth="1"/>
    <col min="12" max="12" width="8.8203125" style="86"/>
    <col min="13" max="13" width="5.5859375" style="86" customWidth="1"/>
    <col min="14" max="14" width="8.8203125" style="86"/>
    <col min="15" max="15" width="23.17578125" style="86" customWidth="1"/>
    <col min="16" max="16" width="7.41015625" style="86" customWidth="1"/>
    <col min="17" max="16384" width="8.8203125" style="86"/>
  </cols>
  <sheetData>
    <row r="1" spans="1:36" s="4" customFormat="1" x14ac:dyDescent="0.5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36" ht="20.399999999999999" x14ac:dyDescent="0.75">
      <c r="A2" s="81"/>
      <c r="B2" s="82"/>
      <c r="C2" s="83" t="s">
        <v>110</v>
      </c>
      <c r="D2" s="84"/>
      <c r="E2" s="84"/>
      <c r="F2" s="84"/>
      <c r="G2" s="84"/>
      <c r="H2" s="84"/>
      <c r="I2" s="84"/>
      <c r="J2" s="84"/>
      <c r="K2" s="84"/>
      <c r="L2" s="85"/>
      <c r="N2" s="109" t="s">
        <v>114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6" s="4" customFormat="1" ht="15.6" x14ac:dyDescent="0.6">
      <c r="A3" s="81"/>
      <c r="B3" s="72"/>
      <c r="C3" s="87" t="s">
        <v>111</v>
      </c>
      <c r="D3" s="72"/>
      <c r="E3" s="72"/>
      <c r="F3" s="72"/>
      <c r="G3" s="72"/>
      <c r="H3" s="72"/>
      <c r="I3" s="72"/>
      <c r="J3" s="72"/>
      <c r="K3" s="72"/>
      <c r="L3" s="88"/>
      <c r="N3" s="109" t="s">
        <v>119</v>
      </c>
    </row>
    <row r="4" spans="1:36" s="4" customFormat="1" ht="15.6" x14ac:dyDescent="0.6">
      <c r="A4" s="81"/>
      <c r="B4" s="72"/>
      <c r="C4" s="87" t="s">
        <v>112</v>
      </c>
      <c r="D4" s="72"/>
      <c r="E4" s="72"/>
      <c r="F4" s="72"/>
      <c r="G4" s="72"/>
      <c r="H4" s="72"/>
      <c r="I4" s="72"/>
      <c r="J4" s="72"/>
      <c r="K4" s="72"/>
      <c r="L4" s="88"/>
    </row>
    <row r="5" spans="1:36" s="4" customFormat="1" x14ac:dyDescent="0.5">
      <c r="A5" s="81"/>
      <c r="B5" s="72"/>
      <c r="C5" s="82" t="s">
        <v>113</v>
      </c>
      <c r="D5" s="72"/>
      <c r="E5" s="72"/>
      <c r="F5" s="72"/>
      <c r="G5" s="72"/>
      <c r="H5" s="72"/>
      <c r="I5" s="72"/>
      <c r="J5" s="72"/>
      <c r="K5" s="72"/>
      <c r="L5" s="88"/>
    </row>
    <row r="6" spans="1:36" s="4" customFormat="1" ht="20.399999999999999" x14ac:dyDescent="0.75">
      <c r="A6" s="12"/>
      <c r="B6" s="7"/>
      <c r="C6" s="44"/>
      <c r="D6" s="7"/>
      <c r="E6" s="7"/>
      <c r="F6" s="7"/>
      <c r="G6" s="7"/>
      <c r="H6" s="7"/>
      <c r="I6" s="7"/>
      <c r="J6" s="7"/>
      <c r="K6" s="7"/>
      <c r="L6" s="5"/>
    </row>
    <row r="7" spans="1:36" x14ac:dyDescent="0.5">
      <c r="A7" s="12"/>
      <c r="B7" s="7"/>
      <c r="C7" s="28" t="s">
        <v>84</v>
      </c>
      <c r="D7" s="138"/>
      <c r="E7" s="138"/>
      <c r="F7" s="138"/>
      <c r="G7" s="138"/>
      <c r="H7" s="138"/>
      <c r="I7" s="7"/>
      <c r="J7" s="7"/>
      <c r="K7" s="7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5">
      <c r="A8" s="12"/>
      <c r="B8" s="7"/>
      <c r="C8" s="28" t="s">
        <v>10</v>
      </c>
      <c r="D8" s="139"/>
      <c r="E8" s="138"/>
      <c r="F8" s="138"/>
      <c r="G8" s="138"/>
      <c r="H8" s="138"/>
      <c r="I8" s="7"/>
      <c r="J8" s="7"/>
      <c r="K8" s="7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5">
      <c r="A9" s="12"/>
      <c r="B9" s="7"/>
      <c r="C9" s="28" t="s">
        <v>85</v>
      </c>
      <c r="D9" s="138"/>
      <c r="E9" s="138"/>
      <c r="F9" s="138"/>
      <c r="G9" s="138"/>
      <c r="H9" s="138"/>
      <c r="I9" s="7"/>
      <c r="J9" s="7"/>
      <c r="K9" s="7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4" customFormat="1" x14ac:dyDescent="0.5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</row>
    <row r="11" spans="1:36" s="4" customFormat="1" ht="15.6" x14ac:dyDescent="0.6">
      <c r="A11" s="12"/>
      <c r="B11" s="7"/>
      <c r="C11" s="89" t="s">
        <v>86</v>
      </c>
      <c r="D11" s="7"/>
      <c r="E11" s="7"/>
      <c r="F11" s="7"/>
      <c r="G11" s="7"/>
      <c r="H11" s="7"/>
      <c r="I11" s="7"/>
      <c r="J11" s="7"/>
      <c r="K11" s="7"/>
      <c r="L11" s="5"/>
    </row>
    <row r="12" spans="1:36" x14ac:dyDescent="0.5">
      <c r="A12" s="12"/>
      <c r="B12" s="7"/>
      <c r="C12" s="7" t="s">
        <v>87</v>
      </c>
      <c r="D12" s="17"/>
      <c r="E12" s="7" t="s">
        <v>9</v>
      </c>
      <c r="F12" s="7"/>
      <c r="G12" s="7"/>
      <c r="H12" s="7"/>
      <c r="I12" s="7"/>
      <c r="J12" s="7"/>
      <c r="K12" s="7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5">
      <c r="A13" s="12"/>
      <c r="B13" s="7"/>
      <c r="C13" s="7" t="s">
        <v>88</v>
      </c>
      <c r="D13" s="17"/>
      <c r="E13" s="7" t="s">
        <v>9</v>
      </c>
      <c r="F13" s="7"/>
      <c r="G13" s="7"/>
      <c r="H13" s="7"/>
      <c r="I13" s="7"/>
      <c r="J13" s="7"/>
      <c r="K13" s="7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4" customFormat="1" x14ac:dyDescent="0.5">
      <c r="A14" s="12"/>
      <c r="B14" s="7"/>
      <c r="C14" s="7" t="s">
        <v>4</v>
      </c>
      <c r="D14" s="1">
        <f>+D12+D13</f>
        <v>0</v>
      </c>
      <c r="E14" s="7"/>
      <c r="F14" s="7"/>
      <c r="G14" s="7"/>
      <c r="H14" s="7"/>
      <c r="I14" s="76"/>
      <c r="J14" s="7"/>
      <c r="K14" s="7"/>
      <c r="L14" s="5"/>
    </row>
    <row r="15" spans="1:36" s="4" customFormat="1" x14ac:dyDescent="0.5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36" s="4" customFormat="1" ht="15.6" x14ac:dyDescent="0.6">
      <c r="A16" s="12"/>
      <c r="B16" s="7"/>
      <c r="C16" s="89" t="s">
        <v>89</v>
      </c>
      <c r="D16" s="7"/>
      <c r="E16" s="7"/>
      <c r="F16" s="7"/>
      <c r="G16" s="7"/>
      <c r="H16" s="7"/>
      <c r="I16" s="7"/>
      <c r="J16" s="7"/>
      <c r="K16" s="7"/>
      <c r="L16" s="5"/>
    </row>
    <row r="17" spans="1:36" x14ac:dyDescent="0.5">
      <c r="A17" s="12"/>
      <c r="B17" s="7"/>
      <c r="C17" s="7"/>
      <c r="D17" s="105"/>
      <c r="E17" s="90" t="s">
        <v>132</v>
      </c>
      <c r="F17" s="82"/>
      <c r="G17" s="77"/>
      <c r="H17" s="7"/>
      <c r="I17" s="78"/>
      <c r="J17" s="82"/>
      <c r="K17" s="82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4" customFormat="1" x14ac:dyDescent="0.5">
      <c r="A18" s="12"/>
      <c r="B18" s="7"/>
      <c r="C18" s="7"/>
      <c r="D18" s="7"/>
      <c r="E18" s="7"/>
      <c r="F18" s="82"/>
      <c r="G18" s="82"/>
      <c r="H18" s="7"/>
      <c r="I18" s="82"/>
      <c r="J18" s="82"/>
      <c r="K18" s="82"/>
      <c r="L18" s="5"/>
    </row>
    <row r="19" spans="1:36" s="4" customFormat="1" ht="15.6" x14ac:dyDescent="0.6">
      <c r="A19" s="12"/>
      <c r="B19" s="7"/>
      <c r="C19" s="89" t="s">
        <v>90</v>
      </c>
      <c r="D19" s="7"/>
      <c r="E19" s="7"/>
      <c r="F19" s="7"/>
      <c r="G19" s="7"/>
      <c r="H19" s="30" t="s">
        <v>91</v>
      </c>
      <c r="I19" s="91" t="s">
        <v>92</v>
      </c>
      <c r="J19" s="7"/>
      <c r="K19" s="7"/>
      <c r="L19" s="5"/>
    </row>
    <row r="20" spans="1:36" x14ac:dyDescent="0.5">
      <c r="A20" s="12"/>
      <c r="B20" s="7"/>
      <c r="C20" s="7" t="s">
        <v>87</v>
      </c>
      <c r="D20" s="92">
        <f>+D12*H20</f>
        <v>0</v>
      </c>
      <c r="E20" s="7" t="s">
        <v>9</v>
      </c>
      <c r="F20" s="7"/>
      <c r="G20" s="7"/>
      <c r="H20" s="18"/>
      <c r="I20" s="82" t="s">
        <v>93</v>
      </c>
      <c r="J20" s="7"/>
      <c r="K20" s="7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4" customFormat="1" x14ac:dyDescent="0.5">
      <c r="A21" s="12"/>
      <c r="B21" s="7"/>
      <c r="C21" s="7" t="s">
        <v>88</v>
      </c>
      <c r="D21" s="58">
        <f>+D13*H20</f>
        <v>0</v>
      </c>
      <c r="E21" s="7" t="s">
        <v>9</v>
      </c>
      <c r="F21" s="7"/>
      <c r="G21" s="7"/>
      <c r="H21" s="93"/>
      <c r="I21" s="7" t="s">
        <v>94</v>
      </c>
      <c r="J21" s="7"/>
      <c r="K21" s="7"/>
      <c r="L21" s="5"/>
    </row>
    <row r="22" spans="1:36" s="4" customFormat="1" ht="13.2" thickBot="1" x14ac:dyDescent="0.55000000000000004">
      <c r="A22" s="12"/>
      <c r="B22" s="7"/>
      <c r="C22" s="94" t="s">
        <v>4</v>
      </c>
      <c r="D22" s="95">
        <f>SUM(D20:D21)</f>
        <v>0</v>
      </c>
      <c r="E22" s="28" t="s">
        <v>95</v>
      </c>
      <c r="F22" s="7"/>
      <c r="G22" s="7"/>
      <c r="H22" s="7"/>
      <c r="I22" s="7"/>
      <c r="J22" s="7"/>
      <c r="K22" s="7"/>
      <c r="L22" s="5"/>
    </row>
    <row r="23" spans="1:36" s="4" customFormat="1" ht="13.2" thickTop="1" x14ac:dyDescent="0.5">
      <c r="A23" s="12"/>
      <c r="B23" s="7"/>
      <c r="C23" s="7"/>
      <c r="D23" s="7"/>
      <c r="E23" s="7"/>
      <c r="F23" s="7"/>
      <c r="G23" s="96"/>
      <c r="H23" s="7"/>
      <c r="I23" s="140" t="s">
        <v>116</v>
      </c>
      <c r="J23" s="141"/>
      <c r="K23" s="142"/>
      <c r="L23" s="5"/>
    </row>
    <row r="24" spans="1:36" x14ac:dyDescent="0.5">
      <c r="A24" s="12"/>
      <c r="B24" s="7"/>
      <c r="C24" s="19"/>
      <c r="D24" s="28" t="s">
        <v>96</v>
      </c>
      <c r="E24" s="7"/>
      <c r="F24" s="7"/>
      <c r="G24" s="96"/>
      <c r="H24" s="7"/>
      <c r="I24" s="101" t="s">
        <v>75</v>
      </c>
      <c r="J24" s="101" t="s">
        <v>76</v>
      </c>
      <c r="K24" s="102" t="s">
        <v>77</v>
      </c>
      <c r="L24" s="10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4" customFormat="1" ht="15.6" x14ac:dyDescent="0.6">
      <c r="A25" s="12"/>
      <c r="B25" s="7"/>
      <c r="C25" s="89" t="s">
        <v>97</v>
      </c>
      <c r="D25" s="89"/>
      <c r="E25" s="97" t="s">
        <v>98</v>
      </c>
      <c r="F25" s="7" t="s">
        <v>99</v>
      </c>
      <c r="G25" s="7"/>
      <c r="H25" s="7"/>
      <c r="I25" s="140" t="s">
        <v>115</v>
      </c>
      <c r="J25" s="141"/>
      <c r="K25" s="142"/>
      <c r="L25" s="104"/>
    </row>
    <row r="26" spans="1:36" s="4" customFormat="1" x14ac:dyDescent="0.5">
      <c r="A26" s="12"/>
      <c r="B26" s="7"/>
      <c r="C26" s="7" t="s">
        <v>100</v>
      </c>
      <c r="D26" s="58">
        <f>C24*D17</f>
        <v>0</v>
      </c>
      <c r="E26" s="76" t="e">
        <f>+D26/D29</f>
        <v>#DIV/0!</v>
      </c>
      <c r="F26" s="79">
        <f>+D26*8.345</f>
        <v>0</v>
      </c>
      <c r="G26" s="7"/>
      <c r="I26" s="107">
        <v>1</v>
      </c>
      <c r="J26" s="107">
        <v>1</v>
      </c>
      <c r="K26" s="108">
        <v>1</v>
      </c>
      <c r="L26" s="104"/>
      <c r="N26" s="80" t="s">
        <v>101</v>
      </c>
    </row>
    <row r="27" spans="1:36" s="4" customFormat="1" x14ac:dyDescent="0.5">
      <c r="A27" s="12"/>
      <c r="B27" s="7"/>
      <c r="C27" s="7" t="s">
        <v>87</v>
      </c>
      <c r="D27" s="58" t="e">
        <f>+(C24-D26)*(D12/D14)</f>
        <v>#DIV/0!</v>
      </c>
      <c r="E27" s="76" t="e">
        <f>+D27/D29</f>
        <v>#DIV/0!</v>
      </c>
      <c r="F27" s="79" t="e">
        <f>9.179*D27</f>
        <v>#DIV/0!</v>
      </c>
      <c r="G27" s="7"/>
      <c r="I27" s="107">
        <v>22.27</v>
      </c>
      <c r="J27" s="107">
        <v>18.18</v>
      </c>
      <c r="K27" s="108">
        <v>15.5</v>
      </c>
      <c r="L27" s="104"/>
      <c r="N27" s="90" t="s">
        <v>131</v>
      </c>
    </row>
    <row r="28" spans="1:36" s="4" customFormat="1" x14ac:dyDescent="0.5">
      <c r="A28" s="12"/>
      <c r="B28" s="7"/>
      <c r="C28" s="7" t="s">
        <v>88</v>
      </c>
      <c r="D28" s="58" t="e">
        <f>+(C24-D26)*(D13/D14)</f>
        <v>#DIV/0!</v>
      </c>
      <c r="E28" s="76" t="e">
        <f>+D28/D29</f>
        <v>#DIV/0!</v>
      </c>
      <c r="F28" s="79" t="e">
        <f>9.179*D28</f>
        <v>#DIV/0!</v>
      </c>
      <c r="G28" s="7"/>
      <c r="H28" s="7"/>
      <c r="I28" s="107">
        <v>27.01</v>
      </c>
      <c r="J28" s="107">
        <v>23.05</v>
      </c>
      <c r="K28" s="108">
        <v>19.21</v>
      </c>
      <c r="L28" s="104"/>
    </row>
    <row r="29" spans="1:36" s="4" customFormat="1" ht="13.2" thickBot="1" x14ac:dyDescent="0.55000000000000004">
      <c r="A29" s="12"/>
      <c r="B29" s="7"/>
      <c r="C29" s="94" t="s">
        <v>4</v>
      </c>
      <c r="D29" s="95" t="e">
        <f>SUM(D26:D28)</f>
        <v>#DIV/0!</v>
      </c>
      <c r="E29" s="98" t="e">
        <f>SUM(E26:E28)</f>
        <v>#DIV/0!</v>
      </c>
      <c r="F29" s="99" t="e">
        <f>SUM(F26:F28)</f>
        <v>#DIV/0!</v>
      </c>
      <c r="G29" s="7"/>
      <c r="H29" s="7"/>
      <c r="I29" s="67" t="e">
        <f>+(D26*I26)+(D27*I27)+(D28*I28)</f>
        <v>#DIV/0!</v>
      </c>
      <c r="J29" s="67" t="e">
        <f>+(D26*J26)+(D27*J27)+(D28*J28)</f>
        <v>#DIV/0!</v>
      </c>
      <c r="K29" s="67" t="e">
        <f>+(D26*K26)+(D27*K27)+(D28*K28)</f>
        <v>#DIV/0!</v>
      </c>
      <c r="L29" s="5"/>
    </row>
    <row r="30" spans="1:36" s="4" customFormat="1" ht="13.2" thickTop="1" x14ac:dyDescent="0.5">
      <c r="A30" s="12"/>
      <c r="B30" s="7"/>
      <c r="D30" s="7"/>
      <c r="E30" s="7"/>
      <c r="G30" s="61" t="s">
        <v>117</v>
      </c>
      <c r="H30" s="106"/>
      <c r="I30" s="73" t="e">
        <f>+$H$30*I29</f>
        <v>#DIV/0!</v>
      </c>
      <c r="J30" s="73" t="e">
        <f t="shared" ref="J30:K30" si="0">+$H$30*J29</f>
        <v>#DIV/0!</v>
      </c>
      <c r="K30" s="73" t="e">
        <f t="shared" si="0"/>
        <v>#DIV/0!</v>
      </c>
      <c r="L30" s="5"/>
    </row>
    <row r="31" spans="1:36" s="4" customFormat="1" x14ac:dyDescent="0.5">
      <c r="B31" s="7"/>
      <c r="D31" s="7"/>
      <c r="E31" s="7"/>
      <c r="G31" s="61" t="s">
        <v>4</v>
      </c>
      <c r="H31" s="7"/>
      <c r="I31" s="73" t="e">
        <f>SUM(I29:I30)</f>
        <v>#DIV/0!</v>
      </c>
      <c r="J31" s="73" t="e">
        <f t="shared" ref="J31:K31" si="1">SUM(J29:J30)</f>
        <v>#DIV/0!</v>
      </c>
      <c r="K31" s="73" t="e">
        <f t="shared" si="1"/>
        <v>#DIV/0!</v>
      </c>
      <c r="L31" s="5"/>
    </row>
    <row r="32" spans="1:36" s="4" customFormat="1" x14ac:dyDescent="0.5">
      <c r="A32" s="12"/>
      <c r="B32" s="7"/>
      <c r="D32" s="7"/>
      <c r="E32" s="7"/>
      <c r="G32" s="61" t="s">
        <v>118</v>
      </c>
      <c r="H32" s="7"/>
      <c r="I32" s="67" t="e">
        <f>+I31/$C$24</f>
        <v>#DIV/0!</v>
      </c>
      <c r="J32" s="67" t="e">
        <f t="shared" ref="J32:K32" si="2">+J31/$C$24</f>
        <v>#DIV/0!</v>
      </c>
      <c r="K32" s="67" t="e">
        <f t="shared" si="2"/>
        <v>#DIV/0!</v>
      </c>
      <c r="L32" s="5"/>
    </row>
    <row r="33" spans="1:36" s="4" customFormat="1" x14ac:dyDescent="0.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spans="1:36" s="4" customFormat="1" x14ac:dyDescent="0.5">
      <c r="A34" s="12"/>
      <c r="B34" s="7"/>
      <c r="C34" s="7" t="s">
        <v>102</v>
      </c>
      <c r="D34" s="7"/>
      <c r="E34" s="7"/>
      <c r="F34" s="58" t="e">
        <f>+(F29/C24)</f>
        <v>#DIV/0!</v>
      </c>
      <c r="G34" s="7"/>
      <c r="H34" s="7"/>
      <c r="I34" s="7"/>
      <c r="J34" s="7"/>
      <c r="K34" s="7"/>
      <c r="L34" s="5"/>
    </row>
    <row r="35" spans="1:36" s="4" customFormat="1" x14ac:dyDescent="0.5">
      <c r="A35" s="12"/>
      <c r="B35" s="7"/>
      <c r="C35" s="7" t="s">
        <v>103</v>
      </c>
      <c r="D35" s="7"/>
      <c r="E35" s="7"/>
      <c r="F35" s="58" t="e">
        <f>+F34/8.345</f>
        <v>#DIV/0!</v>
      </c>
      <c r="G35" s="7"/>
      <c r="H35" s="7"/>
      <c r="I35" s="7"/>
      <c r="J35" s="7"/>
      <c r="K35" s="7"/>
      <c r="L35" s="5"/>
      <c r="N35" s="43" t="s">
        <v>109</v>
      </c>
      <c r="O35" s="2"/>
      <c r="P35" s="2"/>
      <c r="Q35" s="2"/>
      <c r="R35" s="2"/>
      <c r="S35" s="2"/>
      <c r="T35" s="3"/>
    </row>
    <row r="36" spans="1:36" s="4" customFormat="1" ht="13.2" thickBot="1" x14ac:dyDescent="0.55000000000000004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5"/>
      <c r="N36" s="12"/>
      <c r="O36" s="7"/>
      <c r="P36" s="7"/>
      <c r="Q36" s="7"/>
      <c r="R36" s="7"/>
      <c r="S36" s="7"/>
      <c r="T36" s="5"/>
    </row>
    <row r="37" spans="1:36" s="4" customFormat="1" x14ac:dyDescent="0.5">
      <c r="A37" s="12"/>
      <c r="B37" s="7"/>
      <c r="C37" s="7"/>
      <c r="D37" s="128" t="s">
        <v>130</v>
      </c>
      <c r="E37" s="129"/>
      <c r="F37" s="50"/>
      <c r="G37" s="50"/>
      <c r="H37" s="51"/>
      <c r="I37" s="7"/>
      <c r="J37" s="7"/>
      <c r="K37" s="7"/>
      <c r="L37" s="5"/>
      <c r="N37" s="12"/>
      <c r="T37" s="5"/>
    </row>
    <row r="38" spans="1:36" s="4" customFormat="1" ht="13.5" customHeight="1" x14ac:dyDescent="0.5">
      <c r="A38" s="12"/>
      <c r="B38" s="7"/>
      <c r="C38" s="29"/>
      <c r="D38" s="10" t="s">
        <v>27</v>
      </c>
      <c r="E38" s="7"/>
      <c r="F38" s="1">
        <f>+D22</f>
        <v>0</v>
      </c>
      <c r="G38" s="7" t="s">
        <v>28</v>
      </c>
      <c r="H38" s="53"/>
      <c r="I38" s="7"/>
      <c r="J38" s="7"/>
      <c r="K38" s="7"/>
      <c r="L38" s="5"/>
      <c r="N38" s="12"/>
      <c r="O38" s="136" t="s">
        <v>105</v>
      </c>
      <c r="T38" s="5"/>
    </row>
    <row r="39" spans="1:36" s="4" customFormat="1" x14ac:dyDescent="0.5">
      <c r="A39" s="12"/>
      <c r="B39" s="7"/>
      <c r="C39" s="29"/>
      <c r="D39" s="10"/>
      <c r="E39" s="7"/>
      <c r="F39" s="1">
        <f>+F38/3.068</f>
        <v>0</v>
      </c>
      <c r="G39" s="7" t="s">
        <v>29</v>
      </c>
      <c r="H39" s="53"/>
      <c r="I39" s="7"/>
      <c r="J39" s="7"/>
      <c r="K39" s="7"/>
      <c r="L39" s="5"/>
      <c r="N39" s="12"/>
      <c r="O39" s="136"/>
      <c r="T39" s="5"/>
    </row>
    <row r="40" spans="1:36" s="4" customFormat="1" ht="13.2" thickBot="1" x14ac:dyDescent="0.55000000000000004">
      <c r="A40" s="12"/>
      <c r="B40" s="7"/>
      <c r="C40" s="29"/>
      <c r="D40" s="9"/>
      <c r="E40" s="54"/>
      <c r="F40" s="54"/>
      <c r="G40" s="54"/>
      <c r="H40" s="55"/>
      <c r="I40" s="7"/>
      <c r="J40" s="7"/>
      <c r="K40" s="7"/>
      <c r="L40" s="5"/>
      <c r="N40" s="12"/>
      <c r="O40" s="137"/>
      <c r="T40" s="5"/>
    </row>
    <row r="41" spans="1:36" s="4" customFormat="1" hidden="1" x14ac:dyDescent="0.5">
      <c r="A41" s="12"/>
      <c r="B41" s="7"/>
      <c r="C41" s="29"/>
      <c r="D41" s="10"/>
      <c r="E41" s="7"/>
      <c r="F41" s="56">
        <f>128*29</f>
        <v>3712</v>
      </c>
      <c r="G41" s="7" t="s">
        <v>30</v>
      </c>
      <c r="H41" s="53"/>
      <c r="I41" s="7"/>
      <c r="J41" s="7"/>
      <c r="K41" s="7"/>
      <c r="L41" s="5"/>
      <c r="N41" s="12"/>
      <c r="O41" s="49" t="s">
        <v>80</v>
      </c>
      <c r="P41" s="49">
        <v>265</v>
      </c>
      <c r="Q41" s="75">
        <v>40</v>
      </c>
      <c r="R41" s="75">
        <f t="shared" ref="R41:R43" si="3">+S41*"1.4"</f>
        <v>28</v>
      </c>
      <c r="S41" s="75">
        <v>20</v>
      </c>
      <c r="T41" s="5"/>
    </row>
    <row r="42" spans="1:36" s="4" customFormat="1" hidden="1" x14ac:dyDescent="0.5">
      <c r="A42" s="12"/>
      <c r="B42" s="7"/>
      <c r="C42" s="29"/>
      <c r="D42" s="10"/>
      <c r="E42" s="7"/>
      <c r="F42" s="15">
        <f>+F41*F39</f>
        <v>0</v>
      </c>
      <c r="G42" s="7" t="s">
        <v>31</v>
      </c>
      <c r="H42" s="53"/>
      <c r="I42" s="7"/>
      <c r="J42" s="7"/>
      <c r="K42" s="7"/>
      <c r="L42" s="5"/>
      <c r="N42" s="12"/>
      <c r="O42" s="49" t="s">
        <v>81</v>
      </c>
      <c r="P42" s="49">
        <v>5</v>
      </c>
      <c r="Q42" s="75">
        <v>75</v>
      </c>
      <c r="R42" s="75">
        <f t="shared" si="3"/>
        <v>52.5</v>
      </c>
      <c r="S42" s="75">
        <v>37.5</v>
      </c>
      <c r="T42" s="5"/>
    </row>
    <row r="43" spans="1:36" s="4" customFormat="1" ht="13.2" hidden="1" thickBot="1" x14ac:dyDescent="0.55000000000000004">
      <c r="A43" s="12"/>
      <c r="B43" s="7"/>
      <c r="C43" s="29"/>
      <c r="D43" s="9"/>
      <c r="E43" s="54"/>
      <c r="F43" s="57">
        <f>+F42/30</f>
        <v>0</v>
      </c>
      <c r="G43" s="54" t="s">
        <v>32</v>
      </c>
      <c r="H43" s="55"/>
      <c r="I43" s="7"/>
      <c r="J43" s="7"/>
      <c r="K43" s="7"/>
      <c r="L43" s="5"/>
      <c r="N43" s="12"/>
      <c r="O43" s="49" t="s">
        <v>81</v>
      </c>
      <c r="P43" s="49">
        <v>53</v>
      </c>
      <c r="Q43" s="75">
        <v>65</v>
      </c>
      <c r="R43" s="75">
        <f t="shared" si="3"/>
        <v>45.5</v>
      </c>
      <c r="S43" s="75">
        <v>32.5</v>
      </c>
      <c r="T43" s="5"/>
    </row>
    <row r="44" spans="1:36" s="4" customFormat="1" x14ac:dyDescent="0.5">
      <c r="A44" s="12"/>
      <c r="B44" s="7"/>
      <c r="C44" s="29"/>
      <c r="D44" s="7"/>
      <c r="E44" s="7"/>
      <c r="F44" s="8"/>
      <c r="G44" s="7"/>
      <c r="H44" s="7"/>
      <c r="I44" s="7"/>
      <c r="J44" s="7"/>
      <c r="K44" s="7"/>
      <c r="L44" s="5"/>
      <c r="N44" s="12"/>
      <c r="P44" s="7"/>
      <c r="Q44" s="7"/>
      <c r="R44" s="7"/>
      <c r="S44" s="7"/>
      <c r="T44" s="5"/>
    </row>
    <row r="45" spans="1:36" s="4" customFormat="1" ht="20.399999999999999" x14ac:dyDescent="0.75">
      <c r="A45" s="12"/>
      <c r="B45" s="7"/>
      <c r="C45" s="27"/>
      <c r="D45" s="28" t="s">
        <v>34</v>
      </c>
      <c r="E45" s="7"/>
      <c r="F45" s="58"/>
      <c r="G45" s="7"/>
      <c r="H45" s="7"/>
      <c r="I45" s="7"/>
      <c r="J45" s="7"/>
      <c r="K45" s="7"/>
      <c r="L45" s="5"/>
      <c r="N45" s="12"/>
      <c r="O45" s="44" t="s">
        <v>49</v>
      </c>
      <c r="P45" s="7"/>
      <c r="Q45" s="7"/>
      <c r="R45" s="7"/>
      <c r="S45" s="7"/>
      <c r="T45" s="5"/>
    </row>
    <row r="46" spans="1:36" s="4" customFormat="1" x14ac:dyDescent="0.5">
      <c r="A46" s="12"/>
      <c r="B46" s="7"/>
      <c r="C46" s="27"/>
      <c r="D46" s="7"/>
      <c r="E46" s="30"/>
      <c r="F46" s="59" t="s">
        <v>35</v>
      </c>
      <c r="G46" s="7"/>
      <c r="H46" s="7"/>
      <c r="I46" s="7"/>
      <c r="J46" s="7"/>
      <c r="K46" s="7"/>
      <c r="L46" s="5"/>
      <c r="N46" s="12"/>
      <c r="O46" s="45" t="s">
        <v>78</v>
      </c>
      <c r="P46" s="46" t="s">
        <v>79</v>
      </c>
      <c r="Q46" s="47" t="s">
        <v>75</v>
      </c>
      <c r="R46" s="47" t="s">
        <v>76</v>
      </c>
      <c r="S46" s="47" t="s">
        <v>77</v>
      </c>
      <c r="T46" s="5"/>
    </row>
    <row r="47" spans="1:36" x14ac:dyDescent="0.5">
      <c r="A47" s="12"/>
      <c r="B47" s="7"/>
      <c r="C47" s="29"/>
      <c r="D47" s="7"/>
      <c r="E47" s="100"/>
      <c r="F47" s="24"/>
      <c r="G47" s="7" t="s">
        <v>36</v>
      </c>
      <c r="H47" s="7"/>
      <c r="I47" s="62" t="s">
        <v>82</v>
      </c>
      <c r="J47" s="7"/>
      <c r="K47" s="7"/>
      <c r="L47" s="5"/>
      <c r="M47" s="4"/>
      <c r="N47" s="12"/>
      <c r="O47" s="49" t="s">
        <v>80</v>
      </c>
      <c r="P47" s="49">
        <v>5</v>
      </c>
      <c r="Q47" s="75">
        <v>65</v>
      </c>
      <c r="R47" s="75">
        <f>+S47*"1.4"</f>
        <v>45.5</v>
      </c>
      <c r="S47" s="75">
        <v>32.5</v>
      </c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5">
      <c r="A48" s="12"/>
      <c r="B48" s="7"/>
      <c r="C48" s="29"/>
      <c r="D48" s="7"/>
      <c r="E48" s="7"/>
      <c r="F48" s="25"/>
      <c r="G48" s="7" t="s">
        <v>7</v>
      </c>
      <c r="H48" s="7"/>
      <c r="I48" s="7"/>
      <c r="J48" s="7"/>
      <c r="K48" s="7"/>
      <c r="L48" s="5"/>
      <c r="M48" s="4"/>
      <c r="N48" s="12"/>
      <c r="O48" s="49" t="s">
        <v>80</v>
      </c>
      <c r="P48" s="49">
        <v>55</v>
      </c>
      <c r="Q48" s="75">
        <v>55</v>
      </c>
      <c r="R48" s="75">
        <f>+S48*"1.4"</f>
        <v>38.5</v>
      </c>
      <c r="S48" s="75">
        <v>27.5</v>
      </c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4" customFormat="1" x14ac:dyDescent="0.5">
      <c r="A49" s="12"/>
      <c r="B49" s="7"/>
      <c r="C49" s="29"/>
      <c r="D49" s="7"/>
      <c r="E49" s="8"/>
      <c r="F49" s="1">
        <f>+((F38/3.068)*F47)*F48</f>
        <v>0</v>
      </c>
      <c r="G49" s="7" t="s">
        <v>37</v>
      </c>
      <c r="H49" s="7"/>
      <c r="I49" s="7"/>
      <c r="J49" s="7"/>
      <c r="K49" s="7"/>
      <c r="L49" s="5"/>
      <c r="N49" s="12"/>
      <c r="O49" s="7"/>
      <c r="P49" s="7"/>
      <c r="Q49" s="7"/>
      <c r="R49" s="7"/>
      <c r="S49" s="7"/>
      <c r="T49" s="5"/>
    </row>
    <row r="50" spans="1:36" x14ac:dyDescent="0.5">
      <c r="A50" s="12"/>
      <c r="B50" s="7"/>
      <c r="C50" s="29"/>
      <c r="D50" s="7"/>
      <c r="E50" s="58"/>
      <c r="F50" s="17"/>
      <c r="G50" s="7" t="s">
        <v>38</v>
      </c>
      <c r="H50" s="7"/>
      <c r="I50" s="7"/>
      <c r="J50" s="7"/>
      <c r="K50" s="7"/>
      <c r="L50" s="5"/>
      <c r="M50" s="4"/>
      <c r="N50" s="12"/>
      <c r="O50" s="7"/>
      <c r="P50" s="7"/>
      <c r="Q50" s="7"/>
      <c r="R50" s="7"/>
      <c r="S50" s="7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4" customFormat="1" ht="20.399999999999999" x14ac:dyDescent="0.75">
      <c r="A51" s="12"/>
      <c r="B51" s="7"/>
      <c r="C51" s="29"/>
      <c r="D51" s="7"/>
      <c r="E51" s="64"/>
      <c r="F51" s="65">
        <f>+F49*F50</f>
        <v>0</v>
      </c>
      <c r="G51" s="7" t="s">
        <v>8</v>
      </c>
      <c r="H51" s="7"/>
      <c r="I51" s="62" t="s">
        <v>83</v>
      </c>
      <c r="J51" s="7"/>
      <c r="K51" s="7"/>
      <c r="L51" s="5"/>
      <c r="N51" s="12"/>
      <c r="O51" s="44" t="s">
        <v>104</v>
      </c>
      <c r="P51" s="7"/>
      <c r="Q51" s="7"/>
      <c r="R51" s="7"/>
      <c r="S51" s="7"/>
      <c r="T51" s="5"/>
    </row>
    <row r="52" spans="1:36" s="4" customFormat="1" x14ac:dyDescent="0.5">
      <c r="A52" s="12"/>
      <c r="B52" s="7"/>
      <c r="C52" s="29"/>
      <c r="D52" s="7"/>
      <c r="E52" s="66"/>
      <c r="F52" s="67" t="e">
        <f>+F51/F48</f>
        <v>#DIV/0!</v>
      </c>
      <c r="G52" s="7" t="s">
        <v>39</v>
      </c>
      <c r="H52" s="7"/>
      <c r="I52" s="7"/>
      <c r="J52" s="7"/>
      <c r="K52" s="7"/>
      <c r="L52" s="5"/>
      <c r="N52" s="12"/>
      <c r="O52" s="45" t="s">
        <v>78</v>
      </c>
      <c r="P52" s="46" t="s">
        <v>79</v>
      </c>
      <c r="Q52" s="47" t="s">
        <v>75</v>
      </c>
      <c r="R52" s="47" t="s">
        <v>76</v>
      </c>
      <c r="S52" s="47" t="s">
        <v>77</v>
      </c>
      <c r="T52" s="5"/>
    </row>
    <row r="53" spans="1:36" s="4" customFormat="1" x14ac:dyDescent="0.5">
      <c r="A53" s="12"/>
      <c r="B53" s="7"/>
      <c r="C53" s="29"/>
      <c r="D53" s="7"/>
      <c r="E53" s="66"/>
      <c r="F53" s="66"/>
      <c r="G53" s="7"/>
      <c r="H53" s="7"/>
      <c r="I53" s="7"/>
      <c r="J53" s="7"/>
      <c r="K53" s="7"/>
      <c r="L53" s="5"/>
      <c r="N53" s="12"/>
      <c r="O53" s="49" t="s">
        <v>70</v>
      </c>
      <c r="P53" s="60">
        <v>55</v>
      </c>
      <c r="Q53" s="74">
        <v>22.72</v>
      </c>
      <c r="R53" s="74">
        <f t="shared" ref="R53" si="4">+S53*1.2</f>
        <v>18.18</v>
      </c>
      <c r="S53" s="74">
        <v>15.15</v>
      </c>
      <c r="T53" s="5"/>
    </row>
    <row r="54" spans="1:36" s="4" customFormat="1" x14ac:dyDescent="0.5">
      <c r="A54" s="12"/>
      <c r="B54" s="7"/>
      <c r="C54" s="27"/>
      <c r="D54" s="28" t="s">
        <v>41</v>
      </c>
      <c r="E54" s="7"/>
      <c r="F54" s="7"/>
      <c r="G54" s="7"/>
      <c r="H54" s="7"/>
      <c r="I54" s="7"/>
      <c r="J54" s="7"/>
      <c r="K54" s="7"/>
      <c r="L54" s="5"/>
      <c r="N54" s="12"/>
      <c r="O54" s="49" t="s">
        <v>70</v>
      </c>
      <c r="P54" s="60">
        <v>265</v>
      </c>
      <c r="Q54" s="74">
        <v>20.91</v>
      </c>
      <c r="R54" s="74">
        <f>+S54*1.2</f>
        <v>17.099999999999998</v>
      </c>
      <c r="S54" s="74">
        <v>14.25</v>
      </c>
      <c r="T54" s="5"/>
    </row>
    <row r="55" spans="1:36" x14ac:dyDescent="0.5">
      <c r="A55" s="12"/>
      <c r="B55" s="7"/>
      <c r="C55" s="29"/>
      <c r="D55" s="7"/>
      <c r="E55" s="7"/>
      <c r="F55" s="16"/>
      <c r="G55" s="7" t="s">
        <v>42</v>
      </c>
      <c r="H55" s="7"/>
      <c r="I55" s="7"/>
      <c r="J55" s="7"/>
      <c r="K55" s="7"/>
      <c r="L55" s="5"/>
      <c r="M55" s="4"/>
      <c r="N55" s="12"/>
      <c r="O55" s="49" t="s">
        <v>71</v>
      </c>
      <c r="P55" s="60">
        <v>5400</v>
      </c>
      <c r="Q55" s="74">
        <v>20.36</v>
      </c>
      <c r="R55" s="74">
        <f>+S55*1.2</f>
        <v>14.808</v>
      </c>
      <c r="S55" s="74">
        <v>12.34</v>
      </c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4" customFormat="1" x14ac:dyDescent="0.5">
      <c r="A56" s="12"/>
      <c r="B56" s="7"/>
      <c r="C56" s="29"/>
      <c r="D56" s="7"/>
      <c r="E56" s="7"/>
      <c r="F56" s="15" t="e">
        <f>333333/F55</f>
        <v>#DIV/0!</v>
      </c>
      <c r="G56" s="7" t="s">
        <v>43</v>
      </c>
      <c r="H56" s="7"/>
      <c r="I56" s="7"/>
      <c r="J56" s="7"/>
      <c r="K56" s="7"/>
      <c r="L56" s="5"/>
      <c r="N56" s="12"/>
      <c r="O56" s="49" t="s">
        <v>72</v>
      </c>
      <c r="P56" s="60">
        <v>1</v>
      </c>
      <c r="Q56" s="74">
        <v>175</v>
      </c>
      <c r="R56" s="74">
        <v>175</v>
      </c>
      <c r="S56" s="74">
        <v>175</v>
      </c>
      <c r="T56" s="5"/>
    </row>
    <row r="57" spans="1:36" s="4" customFormat="1" x14ac:dyDescent="0.5">
      <c r="A57" s="12"/>
      <c r="B57" s="7"/>
      <c r="C57" s="29"/>
      <c r="D57" s="7"/>
      <c r="E57" s="7"/>
      <c r="F57" s="15" t="e">
        <f>+F42/F56</f>
        <v>#DIV/0!</v>
      </c>
      <c r="G57" s="7" t="s">
        <v>44</v>
      </c>
      <c r="H57" s="7"/>
      <c r="I57" s="7"/>
      <c r="J57" s="7"/>
      <c r="K57" s="7"/>
      <c r="L57" s="5"/>
      <c r="N57" s="12"/>
      <c r="O57" s="49" t="s">
        <v>73</v>
      </c>
      <c r="P57" s="60">
        <v>53</v>
      </c>
      <c r="Q57" s="74">
        <v>27.01</v>
      </c>
      <c r="R57" s="74">
        <f>+S57*1.2</f>
        <v>23.052</v>
      </c>
      <c r="S57" s="74">
        <v>19.21</v>
      </c>
      <c r="T57" s="5"/>
    </row>
    <row r="58" spans="1:36" s="4" customFormat="1" x14ac:dyDescent="0.5">
      <c r="A58" s="12"/>
      <c r="B58" s="7"/>
      <c r="C58" s="29"/>
      <c r="D58" s="7"/>
      <c r="E58" s="7"/>
      <c r="F58" s="1" t="e">
        <f>+F57/30</f>
        <v>#DIV/0!</v>
      </c>
      <c r="G58" s="7" t="s">
        <v>45</v>
      </c>
      <c r="H58" s="7"/>
      <c r="I58" s="7"/>
      <c r="J58" s="7"/>
      <c r="K58" s="7"/>
      <c r="L58" s="5"/>
      <c r="N58" s="12"/>
      <c r="O58" s="49" t="s">
        <v>74</v>
      </c>
      <c r="P58" s="60">
        <v>277.5</v>
      </c>
      <c r="Q58" s="74">
        <v>28.36</v>
      </c>
      <c r="R58" s="74">
        <f>+(4457.2+(441.85*5))/275</f>
        <v>24.241636363636363</v>
      </c>
      <c r="S58" s="74">
        <f>+(3565.76+(353.5*5))/275</f>
        <v>19.39367272727273</v>
      </c>
      <c r="T58" s="5"/>
    </row>
    <row r="59" spans="1:36" s="4" customFormat="1" x14ac:dyDescent="0.5">
      <c r="A59" s="12"/>
      <c r="B59" s="7"/>
      <c r="C59" s="29"/>
      <c r="D59" s="7"/>
      <c r="E59" s="7"/>
      <c r="F59" s="1" t="e">
        <f>+(F58*60)/128</f>
        <v>#DIV/0!</v>
      </c>
      <c r="G59" s="7" t="s">
        <v>61</v>
      </c>
      <c r="H59" s="7"/>
      <c r="I59" s="7"/>
      <c r="J59" s="7"/>
      <c r="K59" s="7"/>
      <c r="L59" s="5"/>
      <c r="N59" s="12"/>
      <c r="O59" s="49" t="s">
        <v>74</v>
      </c>
      <c r="P59" s="60">
        <v>305</v>
      </c>
      <c r="Q59" s="74">
        <v>28.36</v>
      </c>
      <c r="R59" s="74">
        <f>+(4457.2+(441.85*5))/275</f>
        <v>24.241636363636363</v>
      </c>
      <c r="S59" s="74">
        <f>+(3565.76+(353.5*5))/275</f>
        <v>19.39367272727273</v>
      </c>
      <c r="T59" s="5"/>
    </row>
    <row r="60" spans="1:36" x14ac:dyDescent="0.5">
      <c r="A60" s="12"/>
      <c r="B60" s="7"/>
      <c r="C60" s="29"/>
      <c r="D60" s="7"/>
      <c r="E60" s="7"/>
      <c r="F60" s="16"/>
      <c r="G60" s="7" t="s">
        <v>62</v>
      </c>
      <c r="H60" s="7"/>
      <c r="I60" s="7"/>
      <c r="J60" s="7"/>
      <c r="K60" s="7"/>
      <c r="L60" s="5"/>
      <c r="M60" s="4"/>
      <c r="N60" s="12"/>
      <c r="O60" s="7"/>
      <c r="P60" s="7"/>
      <c r="Q60" s="7"/>
      <c r="R60" s="7"/>
      <c r="S60" s="7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4" customFormat="1" x14ac:dyDescent="0.5">
      <c r="A61" s="12"/>
      <c r="B61" s="7"/>
      <c r="C61" s="29"/>
      <c r="D61" s="7"/>
      <c r="E61" s="7"/>
      <c r="F61" s="20" t="e">
        <f>+F59/F60</f>
        <v>#DIV/0!</v>
      </c>
      <c r="G61" s="7" t="s">
        <v>63</v>
      </c>
      <c r="H61" s="7"/>
      <c r="I61" s="7"/>
      <c r="J61" s="7"/>
      <c r="K61" s="7"/>
      <c r="L61" s="5"/>
      <c r="N61" s="12"/>
      <c r="O61" s="7"/>
      <c r="P61" s="7"/>
      <c r="Q61" s="7"/>
      <c r="R61" s="7"/>
      <c r="S61" s="7"/>
      <c r="T61" s="5"/>
    </row>
    <row r="62" spans="1:36" s="4" customFormat="1" x14ac:dyDescent="0.5">
      <c r="A62" s="68"/>
      <c r="B62" s="31"/>
      <c r="C62" s="70"/>
      <c r="D62" s="31"/>
      <c r="E62" s="31"/>
      <c r="F62" s="71"/>
      <c r="G62" s="31"/>
      <c r="H62" s="31"/>
      <c r="I62" s="31"/>
      <c r="J62" s="31"/>
      <c r="K62" s="31"/>
      <c r="L62" s="69"/>
      <c r="N62" s="68"/>
      <c r="O62" s="31"/>
      <c r="P62" s="31"/>
      <c r="Q62" s="31"/>
      <c r="R62" s="31"/>
      <c r="S62" s="31"/>
      <c r="T62" s="69"/>
    </row>
    <row r="63" spans="1:36" s="4" customFormat="1" x14ac:dyDescent="0.5"/>
    <row r="64" spans="1:36" s="4" customFormat="1" x14ac:dyDescent="0.5"/>
    <row r="65" s="4" customFormat="1" x14ac:dyDescent="0.5"/>
    <row r="66" s="4" customFormat="1" x14ac:dyDescent="0.5"/>
    <row r="67" s="4" customFormat="1" x14ac:dyDescent="0.5"/>
    <row r="68" s="4" customFormat="1" x14ac:dyDescent="0.5"/>
    <row r="69" s="4" customFormat="1" x14ac:dyDescent="0.5"/>
    <row r="70" s="4" customFormat="1" x14ac:dyDescent="0.5"/>
    <row r="71" s="4" customFormat="1" x14ac:dyDescent="0.5"/>
    <row r="72" s="4" customFormat="1" x14ac:dyDescent="0.5"/>
    <row r="73" s="4" customFormat="1" x14ac:dyDescent="0.5"/>
    <row r="74" s="4" customFormat="1" x14ac:dyDescent="0.5"/>
    <row r="75" s="4" customFormat="1" x14ac:dyDescent="0.5"/>
    <row r="76" s="4" customFormat="1" x14ac:dyDescent="0.5"/>
    <row r="77" s="4" customFormat="1" x14ac:dyDescent="0.5"/>
    <row r="78" s="4" customFormat="1" x14ac:dyDescent="0.5"/>
    <row r="79" s="4" customFormat="1" x14ac:dyDescent="0.5"/>
    <row r="80" s="4" customFormat="1" x14ac:dyDescent="0.5"/>
    <row r="81" s="4" customFormat="1" x14ac:dyDescent="0.5"/>
    <row r="82" s="4" customFormat="1" x14ac:dyDescent="0.5"/>
    <row r="83" s="4" customFormat="1" x14ac:dyDescent="0.5"/>
    <row r="84" s="4" customFormat="1" x14ac:dyDescent="0.5"/>
    <row r="85" s="4" customFormat="1" x14ac:dyDescent="0.5"/>
    <row r="86" s="4" customFormat="1" x14ac:dyDescent="0.5"/>
    <row r="87" s="4" customFormat="1" x14ac:dyDescent="0.5"/>
    <row r="88" s="4" customFormat="1" x14ac:dyDescent="0.5"/>
    <row r="89" s="4" customFormat="1" x14ac:dyDescent="0.5"/>
    <row r="90" s="4" customFormat="1" x14ac:dyDescent="0.5"/>
    <row r="91" s="4" customFormat="1" x14ac:dyDescent="0.5"/>
    <row r="92" s="4" customFormat="1" x14ac:dyDescent="0.5"/>
    <row r="93" s="4" customFormat="1" x14ac:dyDescent="0.5"/>
    <row r="94" s="4" customFormat="1" x14ac:dyDescent="0.5"/>
    <row r="95" s="4" customFormat="1" x14ac:dyDescent="0.5"/>
    <row r="96" s="4" customFormat="1" x14ac:dyDescent="0.5"/>
  </sheetData>
  <sheetProtection selectLockedCells="1"/>
  <mergeCells count="7">
    <mergeCell ref="O38:O40"/>
    <mergeCell ref="D7:H7"/>
    <mergeCell ref="D8:H8"/>
    <mergeCell ref="D9:H9"/>
    <mergeCell ref="D37:E37"/>
    <mergeCell ref="I25:K25"/>
    <mergeCell ref="I23:K23"/>
  </mergeCells>
  <pageMargins left="1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1 - Trmnt Req's</vt:lpstr>
      <vt:lpstr>2 - Splash Blend</vt:lpstr>
      <vt:lpstr>'1 - Trmnt Req''s'!Print_Area</vt:lpstr>
      <vt:lpstr>'2 - Splash Blend'!Print_Area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2021-07-28T22:03:28Z</cp:lastPrinted>
  <dcterms:created xsi:type="dcterms:W3CDTF">2019-02-01T15:51:53Z</dcterms:created>
  <dcterms:modified xsi:type="dcterms:W3CDTF">2021-07-28T22:16:10Z</dcterms:modified>
</cp:coreProperties>
</file>